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95" tabRatio="850"/>
  </bookViews>
  <sheets>
    <sheet name="Pôtor MŠ" sheetId="12" r:id="rId1"/>
    <sheet name="prepocitaný koeficient" sheetId="13" r:id="rId2"/>
    <sheet name="Kapitálové výdavky" sheetId="4" r:id="rId3"/>
    <sheet name="Mzdy prepocet" sheetId="10" r:id="rId4"/>
    <sheet name="prevádzkové náklady" sheetId="11" r:id="rId5"/>
    <sheet name="Príjmy 2025" sheetId="1" r:id="rId6"/>
    <sheet name="Výdavky 2025" sheetId="2" r:id="rId7"/>
    <sheet name="Príjmy 25 26 27" sheetId="5" r:id="rId8"/>
    <sheet name="Výdavky 25 26 27" sheetId="6" r:id="rId9"/>
    <sheet name="Návrh rozpočtu 2024" sheetId="7" state="hidden" r:id="rId10"/>
    <sheet name="Hárok1" sheetId="8" state="hidden" r:id="rId11"/>
    <sheet name="Hárok2" sheetId="9" state="hidden" r:id="rId12"/>
  </sheets>
  <externalReferences>
    <externalReference r:id="rId13"/>
  </externalReferences>
  <definedNames>
    <definedName name="_xlnm._FilterDatabase" localSheetId="10" hidden="1">Hárok1!$A$1:$H$104</definedName>
    <definedName name="_xlnm._FilterDatabase" localSheetId="9" hidden="1">'Návrh rozpočtu 2024'!$A$3:$G$131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6"/>
  <c r="C27"/>
  <c r="B27"/>
  <c r="B21" i="2"/>
  <c r="J10" i="10"/>
  <c r="C25" i="5"/>
  <c r="B23"/>
  <c r="J4" i="10" l="1"/>
  <c r="K21"/>
  <c r="K20"/>
  <c r="H23"/>
  <c r="H22"/>
  <c r="H21"/>
  <c r="H20"/>
  <c r="J7"/>
  <c r="J6"/>
  <c r="J5"/>
  <c r="I14"/>
  <c r="B41" i="2"/>
  <c r="G20" i="10"/>
  <c r="F6" i="1"/>
  <c r="A16" i="12" l="1"/>
  <c r="B8" i="4"/>
  <c r="E4" i="13"/>
  <c r="J4"/>
  <c r="D8"/>
  <c r="D9"/>
  <c r="E3" i="12"/>
  <c r="J3"/>
  <c r="L3"/>
  <c r="E4"/>
  <c r="L4"/>
  <c r="M4"/>
  <c r="E5"/>
  <c r="H14"/>
  <c r="J14" s="1"/>
  <c r="E6" l="1"/>
  <c r="J9" i="10"/>
  <c r="B12"/>
  <c r="J11"/>
  <c r="B18"/>
  <c r="B3" i="6" l="1"/>
  <c r="B4"/>
  <c r="B5"/>
  <c r="B6"/>
  <c r="B7"/>
  <c r="B8"/>
  <c r="B9"/>
  <c r="B10"/>
  <c r="B11"/>
  <c r="B12"/>
  <c r="B13"/>
  <c r="B15"/>
  <c r="B17"/>
  <c r="B19"/>
  <c r="B20"/>
  <c r="B21"/>
  <c r="B23"/>
  <c r="B2"/>
  <c r="B4" i="5"/>
  <c r="B5"/>
  <c r="B6"/>
  <c r="B7"/>
  <c r="B8"/>
  <c r="B9"/>
  <c r="B10"/>
  <c r="B11"/>
  <c r="B12"/>
  <c r="B13"/>
  <c r="B14"/>
  <c r="B15"/>
  <c r="B16"/>
  <c r="B17"/>
  <c r="B18"/>
  <c r="B20"/>
  <c r="B21"/>
  <c r="B22"/>
  <c r="B3"/>
  <c r="B2"/>
  <c r="B25" s="1"/>
  <c r="E21" i="11" l="1"/>
  <c r="F7" i="1"/>
  <c r="H1" i="11"/>
  <c r="G6" i="10"/>
  <c r="G18"/>
  <c r="K2" s="1"/>
  <c r="G10"/>
  <c r="G5"/>
  <c r="G4"/>
  <c r="G16"/>
  <c r="G14"/>
  <c r="G11" s="1"/>
  <c r="G15"/>
  <c r="G13"/>
  <c r="G12"/>
  <c r="G3" l="1"/>
  <c r="G121" i="7"/>
  <c r="G78"/>
  <c r="G46"/>
  <c r="G45"/>
  <c r="G33"/>
  <c r="G32"/>
  <c r="G31"/>
  <c r="G2" i="10" l="1"/>
  <c r="G1" s="1"/>
  <c r="K1" s="1"/>
  <c r="B43" i="2"/>
  <c r="B45" l="1"/>
  <c r="B29" i="6"/>
  <c r="B28" i="1"/>
  <c r="E9" i="9" l="1"/>
  <c r="F9" s="1"/>
  <c r="E21"/>
  <c r="C21"/>
  <c r="F21"/>
  <c r="G17" s="1"/>
  <c r="E15"/>
  <c r="F15" s="1"/>
  <c r="G11" s="1"/>
  <c r="C15"/>
  <c r="C9"/>
  <c r="G99" i="8"/>
  <c r="H82"/>
  <c r="H60"/>
  <c r="H85"/>
  <c r="H56"/>
  <c r="H53"/>
  <c r="H90"/>
  <c r="H92"/>
  <c r="H83"/>
  <c r="H5"/>
  <c r="G103" l="1"/>
  <c r="H103" s="1"/>
  <c r="G28" i="7"/>
  <c r="G122" s="1"/>
  <c r="D31" i="6"/>
  <c r="C31"/>
  <c r="B31"/>
  <c r="D25" i="5"/>
  <c r="B29"/>
  <c r="D29" l="1"/>
  <c r="C29"/>
  <c r="G129" i="7"/>
  <c r="B32" i="1"/>
  <c r="G29" i="7" l="1"/>
  <c r="G30" s="1"/>
</calcChain>
</file>

<file path=xl/sharedStrings.xml><?xml version="1.0" encoding="utf-8"?>
<sst xmlns="http://schemas.openxmlformats.org/spreadsheetml/2006/main" count="1023" uniqueCount="374">
  <si>
    <t>PRÍJMY</t>
  </si>
  <si>
    <t>Bežné príjmy</t>
  </si>
  <si>
    <t>v EUR</t>
  </si>
  <si>
    <t xml:space="preserve">Výnos dane z príjmov poukázaný samospráve </t>
  </si>
  <si>
    <t>Daň z nehnuteľností - z pozemkov</t>
  </si>
  <si>
    <t>Daň z nehnuteľností - zo stavieb</t>
  </si>
  <si>
    <t>Daň za psa</t>
  </si>
  <si>
    <t>Poplatok za komunálne odpady</t>
  </si>
  <si>
    <t>Príjmy z prenajatých pozemkov</t>
  </si>
  <si>
    <t>Administratívne správne poplatky</t>
  </si>
  <si>
    <t>Príspevok za pobyt dieťaťa v materskej škole</t>
  </si>
  <si>
    <t xml:space="preserve">Transfery zo ŠR - na výchovu a vzdelávanie pre MŠ </t>
  </si>
  <si>
    <t xml:space="preserve">Transfery zo ŠR - na matriku </t>
  </si>
  <si>
    <t>Transfery zo ŠR - REGOB</t>
  </si>
  <si>
    <t xml:space="preserve">Transfery zo ŠR - register adries </t>
  </si>
  <si>
    <t>Transfery zo ŠR - na aktivačnú činnosť</t>
  </si>
  <si>
    <t xml:space="preserve">Transfery zo ŠR - odmena skladníka CO </t>
  </si>
  <si>
    <t xml:space="preserve">ÚPSVaR osobitný príjemca rodinných prídavkov </t>
  </si>
  <si>
    <t>Dotácia na stravu pre deti v hmotnej núdzi</t>
  </si>
  <si>
    <t>Dotácia na školské potreby pre deti v HN</t>
  </si>
  <si>
    <t>Bežný transfer na Gazda roka z BBSK</t>
  </si>
  <si>
    <t>Stravné - príspevok od dôchodcov</t>
  </si>
  <si>
    <t xml:space="preserve">Prostriedky na voľby </t>
  </si>
  <si>
    <t>Ostatné príjmy</t>
  </si>
  <si>
    <t>Bežné príjmy spolu</t>
  </si>
  <si>
    <t xml:space="preserve">Finančné operácie </t>
  </si>
  <si>
    <t>PRÍJMY SPOLU:</t>
  </si>
  <si>
    <t>VÝDAVKY</t>
  </si>
  <si>
    <t>Bežné výdavky</t>
  </si>
  <si>
    <t>Interné služby</t>
  </si>
  <si>
    <t>Voľby</t>
  </si>
  <si>
    <t>Ochrana pred požiarmi</t>
  </si>
  <si>
    <t>Civilná ochrana</t>
  </si>
  <si>
    <t xml:space="preserve">Miestne komunikácie </t>
  </si>
  <si>
    <t>Nakladanie s odpadmi</t>
  </si>
  <si>
    <t>Nakladanie s odpadovými vodami</t>
  </si>
  <si>
    <t>Verejná zeleň</t>
  </si>
  <si>
    <t>Aktivačná činnosť</t>
  </si>
  <si>
    <t>Verejné osvetlenie</t>
  </si>
  <si>
    <t>Zdravotné stredisko</t>
  </si>
  <si>
    <t xml:space="preserve">Miestny rozhlas </t>
  </si>
  <si>
    <t>Cintoríny</t>
  </si>
  <si>
    <t>Šport</t>
  </si>
  <si>
    <t>Kultúrne domy</t>
  </si>
  <si>
    <t>Obecné knižnice</t>
  </si>
  <si>
    <t>Materská škola</t>
  </si>
  <si>
    <t>Dotácia pre deti v HN na stravu a školské potreby</t>
  </si>
  <si>
    <t>Sociálna pomoc občanom</t>
  </si>
  <si>
    <t>Administratíva</t>
  </si>
  <si>
    <t>Bežné výdavky spolu</t>
  </si>
  <si>
    <t xml:space="preserve">Kapitálové výdavky </t>
  </si>
  <si>
    <t>VÝDAVKY SPOLU:</t>
  </si>
  <si>
    <t>Nakladač na traktor</t>
  </si>
  <si>
    <t>Kancelária starostu</t>
  </si>
  <si>
    <t>Kamerový systém</t>
  </si>
  <si>
    <t>Komunikácie</t>
  </si>
  <si>
    <t>Obec Pôtor   991 03  Pôtor</t>
  </si>
  <si>
    <t xml:space="preserve">Popis </t>
  </si>
  <si>
    <t>Návrh rozpočtu na 2022</t>
  </si>
  <si>
    <t xml:space="preserve">Osobitný príjemca RP                                             </t>
  </si>
  <si>
    <t xml:space="preserve">Transfer zo ŠR - matrika                                         </t>
  </si>
  <si>
    <t xml:space="preserve">Dotácia na stravu pre deti v HN - ZŠ, MŠ                         </t>
  </si>
  <si>
    <t xml:space="preserve">Dotácia na školské potreby pre deti v HN - ZŠ, MŠ                </t>
  </si>
  <si>
    <t xml:space="preserve">Transfer zo ŠR - Príspevok na výchovu a vzdel. pre MŠ            </t>
  </si>
  <si>
    <t xml:space="preserve">Transfer zo ŠR - aktivačná činnosť                               </t>
  </si>
  <si>
    <t xml:space="preserve">Transfer zo ŠR - REGOB                                           </t>
  </si>
  <si>
    <t xml:space="preserve">Transfér zo ŠR-skladník CO                                       </t>
  </si>
  <si>
    <t xml:space="preserve">Transfer zo ŠR - register adries                                 </t>
  </si>
  <si>
    <t xml:space="preserve">BT-Gazda roka                                                    </t>
  </si>
  <si>
    <t xml:space="preserve">Prostriedky na VOĽBY                                             </t>
  </si>
  <si>
    <t xml:space="preserve">Podielové dane od DU                                             </t>
  </si>
  <si>
    <t xml:space="preserve">Daň z nehnuteľností, z pozemkov                                  </t>
  </si>
  <si>
    <t xml:space="preserve">Daň  zo stavieb                                                  </t>
  </si>
  <si>
    <t xml:space="preserve">Daň za  psa                                                      </t>
  </si>
  <si>
    <t xml:space="preserve">Za odvoz odpadu                                                  </t>
  </si>
  <si>
    <t xml:space="preserve">Z prenajatých pozemkov                                           </t>
  </si>
  <si>
    <t xml:space="preserve">Poplatky administr., správne                                     </t>
  </si>
  <si>
    <t xml:space="preserve">Príspevok za pobyt dieťaťa v materskej škole                     </t>
  </si>
  <si>
    <t xml:space="preserve">Za stravné                                                       </t>
  </si>
  <si>
    <t xml:space="preserve">Úrok z vkladov                                                   </t>
  </si>
  <si>
    <t xml:space="preserve">Iné príjmy /aj RZZP/                                             </t>
  </si>
  <si>
    <t xml:space="preserve">Vratka pôžičiek                                                  </t>
  </si>
  <si>
    <t>Bežný rozpočet príjem</t>
  </si>
  <si>
    <t xml:space="preserve">Mzdy-REGOB                                                       </t>
  </si>
  <si>
    <t xml:space="preserve">Mzdy-MATRIKA                                                     </t>
  </si>
  <si>
    <t xml:space="preserve">Mzdy CO                                                          </t>
  </si>
  <si>
    <t xml:space="preserve">Plyn, energia- VOĽBY                                             </t>
  </si>
  <si>
    <t xml:space="preserve">Občerstvenie - VOĽBY                                             </t>
  </si>
  <si>
    <t xml:space="preserve">Údržba budov,priestorov a objektov - VOĽBY                       </t>
  </si>
  <si>
    <t xml:space="preserve">VOĽBY-stravovanie                                                </t>
  </si>
  <si>
    <t xml:space="preserve">odmeny - voľby, volebné komisie                                  </t>
  </si>
  <si>
    <t xml:space="preserve">AČ - materiál, náradie                                           </t>
  </si>
  <si>
    <t xml:space="preserve">AČ - Pracovné odevy, obuv,pracovné pomôcky                       </t>
  </si>
  <si>
    <t xml:space="preserve">Poistné úraz.-AĆ                                                 </t>
  </si>
  <si>
    <t xml:space="preserve">Z dotácie Gazda roka                                             </t>
  </si>
  <si>
    <t xml:space="preserve">Energie z dotácie MŠ SR                                          </t>
  </si>
  <si>
    <t xml:space="preserve">Štátne dotácie deťom v HN - na stravu                            </t>
  </si>
  <si>
    <t xml:space="preserve">Materiál z dotácie školské potreby MŠ </t>
  </si>
  <si>
    <t>Obce-Plat tarifný,osobný,základný,funkčný,hodnostný,vrátane ich n</t>
  </si>
  <si>
    <t xml:space="preserve">SP -poistné OcÚ                                                  </t>
  </si>
  <si>
    <t xml:space="preserve">Cestovné náhrady-tuzemské                                        </t>
  </si>
  <si>
    <t xml:space="preserve">Energia-obec                                                     </t>
  </si>
  <si>
    <t xml:space="preserve">Poštové a telekomunikačné služby                                 </t>
  </si>
  <si>
    <t xml:space="preserve">Interiérové vybavenie                                            </t>
  </si>
  <si>
    <t xml:space="preserve">Výpočtová technika                                               </t>
  </si>
  <si>
    <t xml:space="preserve">Výdavky VS -  materiál                                           </t>
  </si>
  <si>
    <t xml:space="preserve">Výdavky VS - Softvér a licencie                                  </t>
  </si>
  <si>
    <t xml:space="preserve">Výdavky VS-obce-Reprezentačné                                    </t>
  </si>
  <si>
    <t xml:space="preserve">Výdavky VS-obce-Palivá,mazivá,oleje,špeciálne kvapaliny          </t>
  </si>
  <si>
    <t>Výdavky VS- dopravné -servis,údržba,opravy a výdavky s tým spojen</t>
  </si>
  <si>
    <t xml:space="preserve">Výdavky VS- poistenie auto, traktor                              </t>
  </si>
  <si>
    <t xml:space="preserve">Výdavky VS-obce-Údržba výpočtovej  techniky                      </t>
  </si>
  <si>
    <t xml:space="preserve">Výdavky VS-obce-Údržba budov,priestorov a objektov               </t>
  </si>
  <si>
    <t>Výdavky VS-obce-Školenia,kurzy,semináre,porady,konferencie,sympóz</t>
  </si>
  <si>
    <t xml:space="preserve">Výdavky VS-obce-Propagácia,reklama a inzercia                    </t>
  </si>
  <si>
    <t xml:space="preserve">Výdavky VS-obce-Všeobecné služby                                 </t>
  </si>
  <si>
    <t xml:space="preserve">Výdavky VS-obce-Poplatky,odvody,dane a clá                       </t>
  </si>
  <si>
    <t xml:space="preserve">Výdavky VS-obce-Stravovanie                                      </t>
  </si>
  <si>
    <t xml:space="preserve">Výdavky VS-obce-Poistné                                          </t>
  </si>
  <si>
    <t xml:space="preserve">Výdavky VS-obce-Prídel do sociálneho fondu                       </t>
  </si>
  <si>
    <t xml:space="preserve">Výdavky VS-obce-Odmeny OcZ                                       </t>
  </si>
  <si>
    <t xml:space="preserve">Príspevok obce pre spol.úrad                                     </t>
  </si>
  <si>
    <t xml:space="preserve">Obce-Členské do ZMOSu SR, reg.ZMO, RVC                           </t>
  </si>
  <si>
    <t xml:space="preserve">Príspevky pre nezisk.organizácie                                 </t>
  </si>
  <si>
    <t xml:space="preserve">Príspevok pre SLOVES                                             </t>
  </si>
  <si>
    <t xml:space="preserve">CO                                                               </t>
  </si>
  <si>
    <t xml:space="preserve">PO - služby                                                      </t>
  </si>
  <si>
    <t xml:space="preserve">Cestná doprava-Všeobecný materiál                                </t>
  </si>
  <si>
    <t xml:space="preserve">Údržba  komunikačnej infraštruktúry                              </t>
  </si>
  <si>
    <t xml:space="preserve">Nakladanie s odpadmi - odvoz a likvidácia                        </t>
  </si>
  <si>
    <t xml:space="preserve">Nakladanie s odp. vodami-Vodné,stočné                            </t>
  </si>
  <si>
    <t xml:space="preserve">Nakladanie s odpad.vodami - údržba ČOV, kanal.                   </t>
  </si>
  <si>
    <t xml:space="preserve">Verejná zeleň - prevádzkové stroje (kosačka)                     </t>
  </si>
  <si>
    <t xml:space="preserve">Rozvoj obcí-  materiál-zeleň                                     </t>
  </si>
  <si>
    <t xml:space="preserve">Verejná zeleň - benzín do krovinorezov, píly                     </t>
  </si>
  <si>
    <t xml:space="preserve">Traktor - palivo,mazivá,oleje                                    </t>
  </si>
  <si>
    <t>Rozvoj obcí-Údržba prev.strojov,prístrojov,zariadení,techniky a n</t>
  </si>
  <si>
    <t xml:space="preserve">Verejné osvetlenie-Energia                                       </t>
  </si>
  <si>
    <t xml:space="preserve">Verejné osvetlenie - údržba                                      </t>
  </si>
  <si>
    <t xml:space="preserve">Interiérové vybavenie-ZS                                         </t>
  </si>
  <si>
    <t xml:space="preserve">Zdravotníctvo inde neklasifikované                               </t>
  </si>
  <si>
    <t xml:space="preserve">Zdrav. stred. - údržba budov                                     </t>
  </si>
  <si>
    <t xml:space="preserve">Rekreačné a šport. služby - materiál                             </t>
  </si>
  <si>
    <t xml:space="preserve">Kultúrne služby-Energia                                          </t>
  </si>
  <si>
    <t xml:space="preserve">Interiérové vybavenie- KD                                        </t>
  </si>
  <si>
    <t xml:space="preserve">Kultúrne služby -  materiál                                      </t>
  </si>
  <si>
    <t xml:space="preserve">Knižnice - všeob.materiál                                        </t>
  </si>
  <si>
    <t xml:space="preserve">Knižnice - knihy,časopisy                                        </t>
  </si>
  <si>
    <t xml:space="preserve">Kultúra - reprez.výdavky                                         </t>
  </si>
  <si>
    <t xml:space="preserve">Kultúrne domy - údržby                                           </t>
  </si>
  <si>
    <t xml:space="preserve">Kultúrne služby - podujatia                                      </t>
  </si>
  <si>
    <t xml:space="preserve">Kultúrne služby - odmeny na dohody                               </t>
  </si>
  <si>
    <t xml:space="preserve">Knižnice-Odmeny na základe dohôd o vykonaní práce                </t>
  </si>
  <si>
    <t xml:space="preserve">Údržba miestneho rozhlasu                                        </t>
  </si>
  <si>
    <t xml:space="preserve">Cintoríny - energia                                              </t>
  </si>
  <si>
    <t xml:space="preserve">Cintoríny - materiál                                             </t>
  </si>
  <si>
    <t xml:space="preserve">Domy smútku - údržby                                             </t>
  </si>
  <si>
    <t>Predškolská výchova-Plat tarifný,osobný,základný,funkčný,hodnostn</t>
  </si>
  <si>
    <t xml:space="preserve">MŠ - poistné do SP, ZP                                           </t>
  </si>
  <si>
    <t xml:space="preserve">MŠ-Energia                                                       </t>
  </si>
  <si>
    <t xml:space="preserve">MŠ-Vodné,stočné                                                  </t>
  </si>
  <si>
    <t xml:space="preserve">MŠ-Poštové a telekomunikačné služby                              </t>
  </si>
  <si>
    <t xml:space="preserve">Predškolská výchova - materiál                                   </t>
  </si>
  <si>
    <t xml:space="preserve">MŠ - Knihy,časopisy,noviny,učebnice,učebné pomôcky               </t>
  </si>
  <si>
    <t xml:space="preserve">Predškolská výchova SW a licencie                                </t>
  </si>
  <si>
    <t xml:space="preserve">Údržba budov,priestorov a objektov                               </t>
  </si>
  <si>
    <t xml:space="preserve">Predškolská výchova-Všeobecné služby                             </t>
  </si>
  <si>
    <t xml:space="preserve">Stravovanie MŠ                                                   </t>
  </si>
  <si>
    <t xml:space="preserve">Urazové Poistné-MŠ                                               </t>
  </si>
  <si>
    <t xml:space="preserve">Predškolská výchova-Prídel do sociálneho fondu                   </t>
  </si>
  <si>
    <t xml:space="preserve">Sociálna pomoc občanom - pohrebné.. </t>
  </si>
  <si>
    <t xml:space="preserve">Stravovanie dôchodci                                             </t>
  </si>
  <si>
    <t>Bežný rozpočet výdaj</t>
  </si>
  <si>
    <t xml:space="preserve">Zostatok z prostriedkov z predchádzajúcich rokov                 </t>
  </si>
  <si>
    <t xml:space="preserve">Finančné operácie príjem </t>
  </si>
  <si>
    <t>BEŽNÉ PRÍJMY</t>
  </si>
  <si>
    <t xml:space="preserve">Transfery zo ŠR - reigster adries </t>
  </si>
  <si>
    <t>Príjmy spolu</t>
  </si>
  <si>
    <t xml:space="preserve">Voľby </t>
  </si>
  <si>
    <t>Výdavky spolu</t>
  </si>
  <si>
    <t>Zdroj</t>
  </si>
  <si>
    <t>ODD</t>
  </si>
  <si>
    <t>Trieda</t>
  </si>
  <si>
    <t>Položka</t>
  </si>
  <si>
    <t>AU RV</t>
  </si>
  <si>
    <t xml:space="preserve">111 </t>
  </si>
  <si>
    <t>001</t>
  </si>
  <si>
    <t>004</t>
  </si>
  <si>
    <t>005</t>
  </si>
  <si>
    <t>006</t>
  </si>
  <si>
    <t>007</t>
  </si>
  <si>
    <t>008</t>
  </si>
  <si>
    <t>011</t>
  </si>
  <si>
    <t>015</t>
  </si>
  <si>
    <t>019</t>
  </si>
  <si>
    <t>026</t>
  </si>
  <si>
    <t>900</t>
  </si>
  <si>
    <t xml:space="preserve">41  </t>
  </si>
  <si>
    <t>002</t>
  </si>
  <si>
    <t>003</t>
  </si>
  <si>
    <t xml:space="preserve">Za stravné   -dôchodcovia                                </t>
  </si>
  <si>
    <t>41</t>
  </si>
  <si>
    <t>453000</t>
  </si>
  <si>
    <t xml:space="preserve">Spolu príjmy </t>
  </si>
  <si>
    <t>000</t>
  </si>
  <si>
    <t>633006</t>
  </si>
  <si>
    <t>9</t>
  </si>
  <si>
    <t>111</t>
  </si>
  <si>
    <t>633011</t>
  </si>
  <si>
    <t>MŠ - spotreba potravín</t>
  </si>
  <si>
    <t>10</t>
  </si>
  <si>
    <t>700</t>
  </si>
  <si>
    <t>637004</t>
  </si>
  <si>
    <t>1</t>
  </si>
  <si>
    <t>110</t>
  </si>
  <si>
    <t>711001</t>
  </si>
  <si>
    <t>Nákup pozemkov</t>
  </si>
  <si>
    <t>8</t>
  </si>
  <si>
    <t>713001</t>
  </si>
  <si>
    <t>6</t>
  </si>
  <si>
    <t>200</t>
  </si>
  <si>
    <t>713004</t>
  </si>
  <si>
    <t>Kapitálový rozpočet výdaj</t>
  </si>
  <si>
    <t>Osobné auto</t>
  </si>
  <si>
    <t>KD rekonštrukcia Žihľava, Pôtor</t>
  </si>
  <si>
    <t>Amfiteater</t>
  </si>
  <si>
    <t>danové</t>
  </si>
  <si>
    <t>nedanové</t>
  </si>
  <si>
    <t>transfery</t>
  </si>
  <si>
    <t>fin. pperácie</t>
  </si>
  <si>
    <t>bezne</t>
  </si>
  <si>
    <t>kap</t>
  </si>
  <si>
    <t>Detske ihrisko</t>
  </si>
  <si>
    <t>KD  Pôtor Anfiteater Drevenička</t>
  </si>
  <si>
    <t>Komunikácie - Spevnenie vozovky p. Remšík</t>
  </si>
  <si>
    <t>Škola oprava strechy</t>
  </si>
  <si>
    <t>Návrh rozpočtu na 2023</t>
  </si>
  <si>
    <t xml:space="preserve"> Rozpočet na rok  -        2023      IČO:00319511</t>
  </si>
  <si>
    <t>tarifný plat</t>
  </si>
  <si>
    <t>zvýšenie</t>
  </si>
  <si>
    <t>príplatok riadenie</t>
  </si>
  <si>
    <t>príplatok tried</t>
  </si>
  <si>
    <t>odmeny</t>
  </si>
  <si>
    <t>OU</t>
  </si>
  <si>
    <t>MS</t>
  </si>
  <si>
    <t>Poslanci</t>
  </si>
  <si>
    <t>mesacne</t>
  </si>
  <si>
    <t>popis</t>
  </si>
  <si>
    <t>Celková hodnota</t>
  </si>
  <si>
    <t>ANAJ Jana</t>
  </si>
  <si>
    <t>BOBA</t>
  </si>
  <si>
    <t>CEFA</t>
  </si>
  <si>
    <t>Danovy urad</t>
  </si>
  <si>
    <t>DEA AUDIT</t>
  </si>
  <si>
    <t>dord</t>
  </si>
  <si>
    <t>Drevotrade</t>
  </si>
  <si>
    <t>Echo</t>
  </si>
  <si>
    <t>EKOTEC</t>
  </si>
  <si>
    <t>Elektro Zolo</t>
  </si>
  <si>
    <t>ELMOUR</t>
  </si>
  <si>
    <t>Emil</t>
  </si>
  <si>
    <t>Firotech CO</t>
  </si>
  <si>
    <t>Jan Pavlov</t>
  </si>
  <si>
    <t>Jaroslav</t>
  </si>
  <si>
    <t>Jozef</t>
  </si>
  <si>
    <t>Kovac</t>
  </si>
  <si>
    <t>KS:</t>
  </si>
  <si>
    <t>LUPTAK</t>
  </si>
  <si>
    <t>MAPA</t>
  </si>
  <si>
    <t>Marius Pedersen</t>
  </si>
  <si>
    <t>Maslen</t>
  </si>
  <si>
    <t>MEGA</t>
  </si>
  <si>
    <t>Mikroregion</t>
  </si>
  <si>
    <t>mzdy</t>
  </si>
  <si>
    <t>Nákup,EZNAMKA</t>
  </si>
  <si>
    <t>Nákup,Fruugo.com,Ulvers</t>
  </si>
  <si>
    <t>Nákup,Tesco</t>
  </si>
  <si>
    <t>National</t>
  </si>
  <si>
    <t>NOMILAND</t>
  </si>
  <si>
    <t>odbory</t>
  </si>
  <si>
    <t>odpad BEMIA</t>
  </si>
  <si>
    <t>Olymp</t>
  </si>
  <si>
    <t>Osobny údaj</t>
  </si>
  <si>
    <t>poistne Generali</t>
  </si>
  <si>
    <t>poistne Komunalna</t>
  </si>
  <si>
    <t>POPL.INFO</t>
  </si>
  <si>
    <t>poplatok banke</t>
  </si>
  <si>
    <t>Poradca</t>
  </si>
  <si>
    <t>preplatok</t>
  </si>
  <si>
    <t>PROCOMP</t>
  </si>
  <si>
    <t>RAABE</t>
  </si>
  <si>
    <t>Regionalne</t>
  </si>
  <si>
    <t>RTVS</t>
  </si>
  <si>
    <t>Sekoobchod</t>
  </si>
  <si>
    <t>SEVT</t>
  </si>
  <si>
    <t>SL dochodcovia Martin Hromek</t>
  </si>
  <si>
    <t>Slov</t>
  </si>
  <si>
    <t>Slovak telekom</t>
  </si>
  <si>
    <t>SLOVGRAM</t>
  </si>
  <si>
    <t>SOFT-GL</t>
  </si>
  <si>
    <t>SOZA</t>
  </si>
  <si>
    <t>SP</t>
  </si>
  <si>
    <t>SSE</t>
  </si>
  <si>
    <t>StVS vodne</t>
  </si>
  <si>
    <t>TKA</t>
  </si>
  <si>
    <t>Tomas</t>
  </si>
  <si>
    <t>Topset</t>
  </si>
  <si>
    <t>účtovníctvo Rudolf Vámoš</t>
  </si>
  <si>
    <t>VsZP</t>
  </si>
  <si>
    <t>VUB</t>
  </si>
  <si>
    <t>Východoslovenská ener. Plyn</t>
  </si>
  <si>
    <t>zahradne</t>
  </si>
  <si>
    <t>ZMOVR</t>
  </si>
  <si>
    <t>ZP</t>
  </si>
  <si>
    <t>poslanci</t>
  </si>
  <si>
    <t>zo 4  na 10</t>
  </si>
  <si>
    <t>z 15 na 20</t>
  </si>
  <si>
    <t>pozemky</t>
  </si>
  <si>
    <t>bežná údržba</t>
  </si>
  <si>
    <t>mzdy + prevázda + 2000</t>
  </si>
  <si>
    <t>odvody spolu 36,20%</t>
  </si>
  <si>
    <t>ZP 11%</t>
  </si>
  <si>
    <t>SP 25,2%</t>
  </si>
  <si>
    <t>SPOLU</t>
  </si>
  <si>
    <t>MOPS</t>
  </si>
  <si>
    <t>Stravne</t>
  </si>
  <si>
    <t>OcU</t>
  </si>
  <si>
    <t>www.rrz.sk</t>
  </si>
  <si>
    <t>celkový prepočítaný 2024</t>
  </si>
  <si>
    <t>516295 Pôtor</t>
  </si>
  <si>
    <t>https://www.mfsr.sk/sk/financie/verejne-financie/fiskalna-decentralizacia/</t>
  </si>
  <si>
    <t>Školská jedáleň, údržba budov</t>
  </si>
  <si>
    <t>financie podielové dane</t>
  </si>
  <si>
    <t>správa budov</t>
  </si>
  <si>
    <t>zájm.vzdel.</t>
  </si>
  <si>
    <t>normatív</t>
  </si>
  <si>
    <t>potenc.stravník MŠ</t>
  </si>
  <si>
    <t>celkový prepočítaný počet detí</t>
  </si>
  <si>
    <t>koeficient</t>
  </si>
  <si>
    <t>počet</t>
  </si>
  <si>
    <t>celkovo na 23 detí</t>
  </si>
  <si>
    <t>počet detí</t>
  </si>
  <si>
    <t>celkový prepočítaný</t>
  </si>
  <si>
    <t>veduca ŠJ</t>
  </si>
  <si>
    <t>zájm.vzdel. pre deti do 16r.</t>
  </si>
  <si>
    <t>kuchárka</t>
  </si>
  <si>
    <t>Park za parkoviskom</t>
  </si>
  <si>
    <t>KD Žihľava vonkajšok</t>
  </si>
  <si>
    <t>5. ročné deti</t>
  </si>
  <si>
    <t>energie</t>
  </si>
  <si>
    <t>BB</t>
  </si>
  <si>
    <t>O</t>
  </si>
  <si>
    <t>O516295</t>
  </si>
  <si>
    <t>Obec Pôtor</t>
  </si>
  <si>
    <t>odvody</t>
  </si>
  <si>
    <t>prevádzkové náklady údržba</t>
  </si>
  <si>
    <t>Chodník elektráreň asfaltovanie</t>
  </si>
  <si>
    <t>Oporný múr zdravotné stredisko</t>
  </si>
  <si>
    <t>MOPs z dotácie</t>
  </si>
  <si>
    <t>MŠ školská jedáleň</t>
  </si>
  <si>
    <t>Transfer Materská škola z normatívu</t>
  </si>
  <si>
    <t>MS ŠJ</t>
  </si>
  <si>
    <t>stravné</t>
  </si>
  <si>
    <t>mzdy a odvody</t>
  </si>
  <si>
    <t xml:space="preserve">Transfery zo ŠR - Materská škola </t>
  </si>
  <si>
    <t>Dom smútku Pôtor + Žihľava</t>
  </si>
  <si>
    <t>Járok pri začiatku dediny čistenie</t>
  </si>
  <si>
    <t>Kultúrne podujatia</t>
  </si>
  <si>
    <t>Verejná zeleň + úprava odvodového járku v Žihľave</t>
  </si>
  <si>
    <t>Transfer MOPS dotácia</t>
  </si>
  <si>
    <t>Domy smútku - údržba</t>
  </si>
  <si>
    <t>Šport - detské podujatie</t>
  </si>
  <si>
    <t>Kultúrne domy - údržba Žihľava</t>
  </si>
  <si>
    <t>Rozpočet obce  Pôtor na rok 2025</t>
  </si>
</sst>
</file>

<file path=xl/styles.xml><?xml version="1.0" encoding="utf-8"?>
<styleSheet xmlns="http://schemas.openxmlformats.org/spreadsheetml/2006/main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.00\ [$€-41B]_-;\-* #,##0.00\ [$€-41B]_-;_-* &quot;-&quot;??\ [$€-41B]_-;_-@_-"/>
    <numFmt numFmtId="168" formatCode="_-* #,##0.00\ [$€-1]_-;\-* #,##0.00\ [$€-1]_-;_-* &quot;-&quot;??\ [$€-1]_-;_-@_-"/>
    <numFmt numFmtId="169" formatCode="_-* #,##0\ &quot;€&quot;_-;\-* #,##0\ &quot;€&quot;_-;_-* &quot;-&quot;??\ &quot;€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22"/>
      <color theme="1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DEBF7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63">
    <xf numFmtId="0" fontId="0" fillId="0" borderId="0" xfId="0"/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164" fontId="7" fillId="0" borderId="11" xfId="0" applyNumberFormat="1" applyFont="1" applyBorder="1"/>
    <xf numFmtId="0" fontId="8" fillId="0" borderId="10" xfId="0" applyFont="1" applyBorder="1"/>
    <xf numFmtId="0" fontId="6" fillId="0" borderId="12" xfId="0" applyFont="1" applyBorder="1"/>
    <xf numFmtId="0" fontId="0" fillId="0" borderId="23" xfId="0" applyBorder="1"/>
    <xf numFmtId="164" fontId="4" fillId="0" borderId="23" xfId="0" applyNumberFormat="1" applyFont="1" applyBorder="1"/>
    <xf numFmtId="0" fontId="10" fillId="0" borderId="24" xfId="0" applyFont="1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2" fillId="2" borderId="0" xfId="2"/>
    <xf numFmtId="49" fontId="3" fillId="3" borderId="0" xfId="3" applyNumberFormat="1"/>
    <xf numFmtId="0" fontId="3" fillId="3" borderId="0" xfId="3"/>
    <xf numFmtId="2" fontId="3" fillId="3" borderId="0" xfId="3" applyNumberFormat="1"/>
    <xf numFmtId="2" fontId="0" fillId="10" borderId="0" xfId="0" applyNumberFormat="1" applyFill="1" applyAlignment="1">
      <alignment wrapText="1"/>
    </xf>
    <xf numFmtId="49" fontId="9" fillId="8" borderId="0" xfId="0" applyNumberFormat="1" applyFont="1" applyFill="1"/>
    <xf numFmtId="49" fontId="0" fillId="7" borderId="0" xfId="0" applyNumberFormat="1" applyFill="1"/>
    <xf numFmtId="49" fontId="0" fillId="12" borderId="0" xfId="0" applyNumberFormat="1" applyFill="1"/>
    <xf numFmtId="49" fontId="0" fillId="18" borderId="0" xfId="0" applyNumberFormat="1" applyFill="1"/>
    <xf numFmtId="49" fontId="0" fillId="5" borderId="0" xfId="0" applyNumberFormat="1" applyFill="1"/>
    <xf numFmtId="2" fontId="0" fillId="5" borderId="0" xfId="0" applyNumberFormat="1" applyFill="1"/>
    <xf numFmtId="49" fontId="0" fillId="21" borderId="0" xfId="0" applyNumberFormat="1" applyFill="1"/>
    <xf numFmtId="49" fontId="0" fillId="19" borderId="0" xfId="0" applyNumberFormat="1" applyFill="1"/>
    <xf numFmtId="49" fontId="0" fillId="20" borderId="0" xfId="0" applyNumberFormat="1" applyFill="1"/>
    <xf numFmtId="49" fontId="0" fillId="9" borderId="0" xfId="0" applyNumberFormat="1" applyFill="1"/>
    <xf numFmtId="49" fontId="0" fillId="4" borderId="0" xfId="0" applyNumberFormat="1" applyFill="1"/>
    <xf numFmtId="49" fontId="0" fillId="22" borderId="0" xfId="0" applyNumberFormat="1" applyFill="1"/>
    <xf numFmtId="2" fontId="0" fillId="0" borderId="0" xfId="0" applyNumberFormat="1" applyFill="1"/>
    <xf numFmtId="49" fontId="0" fillId="23" borderId="0" xfId="0" applyNumberFormat="1" applyFill="1"/>
    <xf numFmtId="49" fontId="0" fillId="14" borderId="0" xfId="0" applyNumberFormat="1" applyFill="1"/>
    <xf numFmtId="49" fontId="0" fillId="24" borderId="0" xfId="0" applyNumberFormat="1" applyFill="1"/>
    <xf numFmtId="49" fontId="0" fillId="17" borderId="0" xfId="0" applyNumberFormat="1" applyFill="1"/>
    <xf numFmtId="49" fontId="0" fillId="6" borderId="0" xfId="0" applyNumberFormat="1" applyFill="1"/>
    <xf numFmtId="49" fontId="0" fillId="25" borderId="0" xfId="0" applyNumberFormat="1" applyFill="1"/>
    <xf numFmtId="49" fontId="0" fillId="26" borderId="0" xfId="0" applyNumberFormat="1" applyFill="1"/>
    <xf numFmtId="49" fontId="0" fillId="15" borderId="0" xfId="0" applyNumberFormat="1" applyFill="1"/>
    <xf numFmtId="49" fontId="9" fillId="27" borderId="0" xfId="0" applyNumberFormat="1" applyFont="1" applyFill="1"/>
    <xf numFmtId="49" fontId="0" fillId="28" borderId="0" xfId="0" applyNumberFormat="1" applyFill="1"/>
    <xf numFmtId="2" fontId="0" fillId="28" borderId="0" xfId="0" applyNumberFormat="1" applyFill="1"/>
    <xf numFmtId="49" fontId="9" fillId="23" borderId="0" xfId="0" applyNumberFormat="1" applyFont="1" applyFill="1"/>
    <xf numFmtId="49" fontId="9" fillId="28" borderId="0" xfId="0" applyNumberFormat="1" applyFont="1" applyFill="1"/>
    <xf numFmtId="165" fontId="12" fillId="10" borderId="0" xfId="1" applyFont="1" applyFill="1"/>
    <xf numFmtId="164" fontId="13" fillId="0" borderId="17" xfId="0" applyNumberFormat="1" applyFont="1" applyBorder="1"/>
    <xf numFmtId="164" fontId="13" fillId="0" borderId="16" xfId="0" applyNumberFormat="1" applyFont="1" applyBorder="1"/>
    <xf numFmtId="164" fontId="14" fillId="0" borderId="17" xfId="0" applyNumberFormat="1" applyFont="1" applyBorder="1"/>
    <xf numFmtId="164" fontId="13" fillId="0" borderId="21" xfId="0" applyNumberFormat="1" applyFont="1" applyBorder="1"/>
    <xf numFmtId="164" fontId="14" fillId="0" borderId="25" xfId="0" applyNumberFormat="1" applyFont="1" applyBorder="1"/>
    <xf numFmtId="0" fontId="10" fillId="0" borderId="7" xfId="0" applyFont="1" applyBorder="1" applyAlignment="1">
      <alignment horizontal="center"/>
    </xf>
    <xf numFmtId="0" fontId="14" fillId="0" borderId="15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5" xfId="0" applyFont="1" applyBorder="1"/>
    <xf numFmtId="0" fontId="14" fillId="0" borderId="26" xfId="0" applyFont="1" applyBorder="1"/>
    <xf numFmtId="164" fontId="13" fillId="0" borderId="27" xfId="0" applyNumberFormat="1" applyFont="1" applyBorder="1"/>
    <xf numFmtId="164" fontId="14" fillId="0" borderId="21" xfId="0" applyNumberFormat="1" applyFont="1" applyBorder="1"/>
    <xf numFmtId="49" fontId="0" fillId="0" borderId="0" xfId="0" applyNumberFormat="1" applyFill="1"/>
    <xf numFmtId="0" fontId="0" fillId="0" borderId="0" xfId="0" applyFill="1"/>
    <xf numFmtId="49" fontId="9" fillId="0" borderId="0" xfId="0" applyNumberFormat="1" applyFont="1" applyFill="1"/>
    <xf numFmtId="2" fontId="0" fillId="22" borderId="0" xfId="0" applyNumberFormat="1" applyFill="1"/>
    <xf numFmtId="2" fontId="0" fillId="12" borderId="0" xfId="0" applyNumberFormat="1" applyFill="1"/>
    <xf numFmtId="2" fontId="11" fillId="22" borderId="0" xfId="0" applyNumberFormat="1" applyFont="1" applyFill="1"/>
    <xf numFmtId="166" fontId="0" fillId="0" borderId="0" xfId="1" applyNumberFormat="1" applyFont="1"/>
    <xf numFmtId="166" fontId="0" fillId="0" borderId="0" xfId="0" applyNumberFormat="1"/>
    <xf numFmtId="164" fontId="6" fillId="0" borderId="28" xfId="0" applyNumberFormat="1" applyFont="1" applyBorder="1" applyAlignment="1">
      <alignment horizontal="center"/>
    </xf>
    <xf numFmtId="0" fontId="0" fillId="29" borderId="22" xfId="0" applyFill="1" applyBorder="1"/>
    <xf numFmtId="164" fontId="0" fillId="29" borderId="22" xfId="0" applyNumberFormat="1" applyFill="1" applyBorder="1"/>
    <xf numFmtId="164" fontId="0" fillId="29" borderId="23" xfId="0" applyNumberFormat="1" applyFill="1" applyBorder="1"/>
    <xf numFmtId="0" fontId="0" fillId="29" borderId="23" xfId="0" applyFill="1" applyBorder="1"/>
    <xf numFmtId="164" fontId="0" fillId="0" borderId="0" xfId="0" applyNumberFormat="1"/>
    <xf numFmtId="0" fontId="16" fillId="0" borderId="23" xfId="0" applyFont="1" applyBorder="1"/>
    <xf numFmtId="164" fontId="15" fillId="0" borderId="11" xfId="0" applyNumberFormat="1" applyFont="1" applyBorder="1"/>
    <xf numFmtId="164" fontId="16" fillId="0" borderId="23" xfId="0" applyNumberFormat="1" applyFont="1" applyBorder="1"/>
    <xf numFmtId="164" fontId="15" fillId="0" borderId="13" xfId="0" applyNumberFormat="1" applyFont="1" applyBorder="1"/>
    <xf numFmtId="167" fontId="0" fillId="0" borderId="0" xfId="0" applyNumberFormat="1"/>
    <xf numFmtId="167" fontId="0" fillId="10" borderId="0" xfId="0" applyNumberFormat="1" applyFill="1" applyAlignment="1">
      <alignment wrapText="1"/>
    </xf>
    <xf numFmtId="167" fontId="0" fillId="11" borderId="0" xfId="0" applyNumberFormat="1" applyFill="1"/>
    <xf numFmtId="167" fontId="0" fillId="6" borderId="0" xfId="0" applyNumberFormat="1" applyFill="1"/>
    <xf numFmtId="167" fontId="12" fillId="10" borderId="0" xfId="1" applyNumberFormat="1" applyFont="1" applyFill="1"/>
    <xf numFmtId="167" fontId="0" fillId="7" borderId="0" xfId="0" applyNumberFormat="1" applyFill="1"/>
    <xf numFmtId="167" fontId="0" fillId="13" borderId="0" xfId="0" applyNumberFormat="1" applyFill="1"/>
    <xf numFmtId="167" fontId="0" fillId="26" borderId="0" xfId="0" applyNumberFormat="1" applyFill="1"/>
    <xf numFmtId="167" fontId="0" fillId="16" borderId="0" xfId="0" applyNumberFormat="1" applyFill="1"/>
    <xf numFmtId="167" fontId="0" fillId="5" borderId="0" xfId="0" applyNumberFormat="1" applyFill="1"/>
    <xf numFmtId="167" fontId="0" fillId="27" borderId="0" xfId="0" applyNumberFormat="1" applyFill="1"/>
    <xf numFmtId="167" fontId="0" fillId="28" borderId="0" xfId="0" applyNumberFormat="1" applyFill="1"/>
    <xf numFmtId="167" fontId="0" fillId="23" borderId="0" xfId="0" applyNumberFormat="1" applyFill="1"/>
    <xf numFmtId="168" fontId="0" fillId="0" borderId="0" xfId="0" applyNumberFormat="1"/>
    <xf numFmtId="164" fontId="0" fillId="0" borderId="0" xfId="4" applyFont="1"/>
    <xf numFmtId="169" fontId="0" fillId="0" borderId="0" xfId="4" applyNumberFormat="1" applyFont="1"/>
    <xf numFmtId="169" fontId="4" fillId="0" borderId="0" xfId="4" applyNumberFormat="1" applyFont="1"/>
    <xf numFmtId="169" fontId="0" fillId="0" borderId="0" xfId="0" applyNumberFormat="1"/>
    <xf numFmtId="0" fontId="0" fillId="30" borderId="0" xfId="0" applyFill="1"/>
    <xf numFmtId="168" fontId="0" fillId="30" borderId="0" xfId="0" applyNumberFormat="1" applyFill="1"/>
    <xf numFmtId="0" fontId="0" fillId="31" borderId="0" xfId="0" applyFill="1"/>
    <xf numFmtId="169" fontId="0" fillId="31" borderId="0" xfId="4" applyNumberFormat="1" applyFont="1" applyFill="1"/>
    <xf numFmtId="168" fontId="0" fillId="31" borderId="0" xfId="0" applyNumberFormat="1" applyFill="1"/>
    <xf numFmtId="0" fontId="0" fillId="9" borderId="0" xfId="0" applyFill="1"/>
    <xf numFmtId="169" fontId="0" fillId="9" borderId="0" xfId="4" applyNumberFormat="1" applyFont="1" applyFill="1"/>
    <xf numFmtId="169" fontId="4" fillId="9" borderId="0" xfId="4" applyNumberFormat="1" applyFont="1" applyFill="1"/>
    <xf numFmtId="169" fontId="0" fillId="7" borderId="0" xfId="0" applyNumberFormat="1" applyFill="1"/>
    <xf numFmtId="169" fontId="4" fillId="17" borderId="0" xfId="0" applyNumberFormat="1" applyFont="1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7" borderId="0" xfId="0" applyNumberFormat="1" applyFill="1"/>
    <xf numFmtId="164" fontId="0" fillId="7" borderId="0" xfId="4" applyFont="1" applyFill="1"/>
    <xf numFmtId="0" fontId="0" fillId="7" borderId="0" xfId="0" applyFill="1"/>
    <xf numFmtId="164" fontId="0" fillId="7" borderId="0" xfId="0" applyNumberFormat="1" applyFill="1"/>
    <xf numFmtId="0" fontId="17" fillId="0" borderId="0" xfId="0" applyFont="1"/>
    <xf numFmtId="169" fontId="17" fillId="0" borderId="0" xfId="0" applyNumberFormat="1" applyFont="1"/>
    <xf numFmtId="164" fontId="7" fillId="0" borderId="11" xfId="0" applyNumberFormat="1" applyFont="1" applyFill="1" applyBorder="1"/>
    <xf numFmtId="165" fontId="0" fillId="0" borderId="0" xfId="0" applyNumberFormat="1"/>
    <xf numFmtId="3" fontId="0" fillId="0" borderId="0" xfId="0" applyNumberFormat="1"/>
    <xf numFmtId="0" fontId="0" fillId="4" borderId="0" xfId="0" applyFill="1"/>
    <xf numFmtId="169" fontId="0" fillId="4" borderId="0" xfId="4" applyNumberFormat="1" applyFont="1" applyFill="1"/>
    <xf numFmtId="168" fontId="0" fillId="4" borderId="0" xfId="0" applyNumberFormat="1" applyFill="1"/>
    <xf numFmtId="0" fontId="19" fillId="0" borderId="0" xfId="5"/>
    <xf numFmtId="9" fontId="0" fillId="0" borderId="0" xfId="0" applyNumberFormat="1"/>
    <xf numFmtId="4" fontId="0" fillId="0" borderId="0" xfId="0" applyNumberFormat="1"/>
    <xf numFmtId="167" fontId="0" fillId="0" borderId="0" xfId="4" applyNumberFormat="1" applyFont="1"/>
    <xf numFmtId="164" fontId="0" fillId="6" borderId="0" xfId="0" applyNumberFormat="1" applyFill="1"/>
    <xf numFmtId="0" fontId="0" fillId="0" borderId="0" xfId="0" applyAlignment="1">
      <alignment wrapText="1"/>
    </xf>
    <xf numFmtId="0" fontId="18" fillId="0" borderId="0" xfId="0" applyFont="1"/>
    <xf numFmtId="164" fontId="0" fillId="31" borderId="0" xfId="4" applyFont="1" applyFill="1"/>
    <xf numFmtId="0" fontId="20" fillId="0" borderId="10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1" fillId="0" borderId="23" xfId="0" applyFont="1" applyBorder="1"/>
    <xf numFmtId="0" fontId="21" fillId="0" borderId="23" xfId="0" applyFont="1" applyBorder="1" applyAlignment="1">
      <alignment horizontal="right"/>
    </xf>
    <xf numFmtId="3" fontId="22" fillId="32" borderId="30" xfId="0" applyNumberFormat="1" applyFont="1" applyFill="1" applyBorder="1" applyAlignment="1">
      <alignment horizontal="right"/>
    </xf>
    <xf numFmtId="17" fontId="0" fillId="0" borderId="0" xfId="0" applyNumberFormat="1"/>
    <xf numFmtId="0" fontId="17" fillId="31" borderId="0" xfId="0" applyFont="1" applyFill="1"/>
    <xf numFmtId="169" fontId="17" fillId="9" borderId="0" xfId="4" applyNumberFormat="1" applyFont="1" applyFill="1"/>
    <xf numFmtId="0" fontId="0" fillId="12" borderId="23" xfId="0" applyFill="1" applyBorder="1"/>
    <xf numFmtId="164" fontId="0" fillId="12" borderId="23" xfId="0" applyNumberFormat="1" applyFill="1" applyBorder="1"/>
    <xf numFmtId="0" fontId="23" fillId="0" borderId="0" xfId="0" applyFont="1"/>
    <xf numFmtId="0" fontId="24" fillId="0" borderId="7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5" xfId="0" applyFont="1" applyBorder="1"/>
    <xf numFmtId="164" fontId="23" fillId="0" borderId="16" xfId="0" applyNumberFormat="1" applyFont="1" applyBorder="1"/>
    <xf numFmtId="0" fontId="24" fillId="0" borderId="17" xfId="0" applyFont="1" applyBorder="1"/>
    <xf numFmtId="164" fontId="23" fillId="0" borderId="18" xfId="0" applyNumberFormat="1" applyFont="1" applyBorder="1"/>
    <xf numFmtId="0" fontId="24" fillId="0" borderId="19" xfId="0" applyFont="1" applyBorder="1"/>
    <xf numFmtId="164" fontId="23" fillId="0" borderId="17" xfId="0" applyNumberFormat="1" applyFont="1" applyBorder="1"/>
    <xf numFmtId="0" fontId="24" fillId="0" borderId="19" xfId="0" applyFont="1" applyFill="1" applyBorder="1"/>
    <xf numFmtId="164" fontId="23" fillId="0" borderId="17" xfId="0" applyNumberFormat="1" applyFont="1" applyFill="1" applyBorder="1"/>
    <xf numFmtId="0" fontId="25" fillId="0" borderId="19" xfId="0" applyFont="1" applyFill="1" applyBorder="1"/>
    <xf numFmtId="0" fontId="26" fillId="0" borderId="19" xfId="0" applyFont="1" applyFill="1" applyBorder="1" applyAlignment="1">
      <alignment horizontal="right"/>
    </xf>
    <xf numFmtId="0" fontId="26" fillId="0" borderId="19" xfId="0" applyFont="1" applyBorder="1" applyAlignment="1">
      <alignment horizontal="right"/>
    </xf>
    <xf numFmtId="164" fontId="27" fillId="0" borderId="17" xfId="0" applyNumberFormat="1" applyFont="1" applyBorder="1"/>
    <xf numFmtId="0" fontId="23" fillId="0" borderId="19" xfId="0" applyFont="1" applyBorder="1"/>
    <xf numFmtId="0" fontId="24" fillId="0" borderId="20" xfId="0" applyFont="1" applyBorder="1"/>
    <xf numFmtId="164" fontId="27" fillId="0" borderId="21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</cellXfs>
  <cellStyles count="6">
    <cellStyle name="čárky" xfId="1" builtinId="3"/>
    <cellStyle name="Hypertextový odkaz" xfId="5" builtinId="8"/>
    <cellStyle name="měny" xfId="4" builtinId="4"/>
    <cellStyle name="Neutrální" xfId="3" builtinId="28"/>
    <cellStyle name="normální" xfId="0" builtinId="0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&#353;kolstvo%20-%20PP&#381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ôtor MŠ"/>
      <sheetName val="prepocitaný koeficient"/>
      <sheetName val="Hárok1"/>
    </sheetNames>
    <sheetDataSet>
      <sheetData sheetId="0" refreshError="1"/>
      <sheetData sheetId="1" refreshError="1"/>
      <sheetData sheetId="2">
        <row r="5">
          <cell r="B5">
            <v>98.651547369907064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rz.s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topLeftCell="A7" workbookViewId="0">
      <selection activeCell="G26" sqref="G26"/>
    </sheetView>
  </sheetViews>
  <sheetFormatPr defaultRowHeight="15"/>
  <cols>
    <col min="1" max="1" width="19" customWidth="1"/>
    <col min="4" max="4" width="18.7109375" customWidth="1"/>
    <col min="5" max="5" width="14" bestFit="1" customWidth="1"/>
    <col min="8" max="8" width="14" bestFit="1" customWidth="1"/>
    <col min="9" max="9" width="12.85546875" bestFit="1" customWidth="1"/>
    <col min="10" max="10" width="14" bestFit="1" customWidth="1"/>
    <col min="12" max="12" width="12.85546875" bestFit="1" customWidth="1"/>
    <col min="13" max="13" width="13.28515625" customWidth="1"/>
  </cols>
  <sheetData>
    <row r="1" spans="1:13" ht="27" customHeight="1">
      <c r="B1" t="s">
        <v>339</v>
      </c>
      <c r="C1" t="s">
        <v>338</v>
      </c>
      <c r="D1" s="121" t="s">
        <v>337</v>
      </c>
    </row>
    <row r="3" spans="1:13">
      <c r="A3" t="s">
        <v>336</v>
      </c>
      <c r="B3">
        <v>23</v>
      </c>
      <c r="C3">
        <v>2.5</v>
      </c>
      <c r="D3" s="88">
        <v>57.5</v>
      </c>
      <c r="E3" s="69">
        <f>D3*[1]Hárok1!$B$5</f>
        <v>5672.4639737696561</v>
      </c>
      <c r="H3" t="s">
        <v>335</v>
      </c>
      <c r="I3" s="88">
        <v>3000</v>
      </c>
      <c r="J3" s="88">
        <f>B3*I3</f>
        <v>69000</v>
      </c>
      <c r="L3">
        <f>1620-320</f>
        <v>1300</v>
      </c>
      <c r="M3">
        <v>4200</v>
      </c>
    </row>
    <row r="4" spans="1:13">
      <c r="A4" t="s">
        <v>334</v>
      </c>
      <c r="B4">
        <v>66</v>
      </c>
      <c r="C4">
        <v>1.1000000000000001</v>
      </c>
      <c r="D4" s="88">
        <v>72.599999999999994</v>
      </c>
      <c r="E4" s="69">
        <f>D4*[1]Hárok1!$B$5</f>
        <v>7162.1023390552518</v>
      </c>
      <c r="L4" s="88">
        <f>12*L3</f>
        <v>15600</v>
      </c>
      <c r="M4" s="88">
        <f>12*M3</f>
        <v>50400</v>
      </c>
    </row>
    <row r="5" spans="1:13">
      <c r="A5" t="s">
        <v>333</v>
      </c>
      <c r="B5">
        <v>23</v>
      </c>
      <c r="C5">
        <v>1.5</v>
      </c>
      <c r="D5" s="88">
        <v>34.5</v>
      </c>
      <c r="E5" s="69">
        <f>D5*[1]Hárok1!$B$5</f>
        <v>3403.4783842617935</v>
      </c>
    </row>
    <row r="6" spans="1:13">
      <c r="E6" s="120">
        <f>SUM(E3:E5)</f>
        <v>16238.044697086701</v>
      </c>
      <c r="F6" t="s">
        <v>332</v>
      </c>
    </row>
    <row r="7" spans="1:13">
      <c r="A7" s="113" t="s">
        <v>348</v>
      </c>
      <c r="B7" s="113">
        <v>11</v>
      </c>
      <c r="F7" t="s">
        <v>331</v>
      </c>
    </row>
    <row r="8" spans="1:13">
      <c r="D8" s="119"/>
    </row>
    <row r="11" spans="1:13">
      <c r="A11" t="s">
        <v>330</v>
      </c>
    </row>
    <row r="13" spans="1:13">
      <c r="A13" t="s">
        <v>329</v>
      </c>
    </row>
    <row r="14" spans="1:13">
      <c r="A14" s="118">
        <v>3785.8</v>
      </c>
      <c r="B14" t="s">
        <v>328</v>
      </c>
      <c r="E14" s="88">
        <v>280328</v>
      </c>
      <c r="G14" s="117">
        <v>-0.22</v>
      </c>
      <c r="H14" s="69">
        <f>E14+E14*G14</f>
        <v>218655.84</v>
      </c>
      <c r="J14" s="69">
        <f>H14+J3</f>
        <v>287655.83999999997</v>
      </c>
    </row>
    <row r="16" spans="1:13">
      <c r="A16" s="123">
        <f>23*A14</f>
        <v>87073.400000000009</v>
      </c>
    </row>
    <row r="17" spans="1:8">
      <c r="G17" s="116" t="s">
        <v>327</v>
      </c>
      <c r="H17" s="88">
        <v>219468</v>
      </c>
    </row>
    <row r="21" spans="1:8">
      <c r="A21" s="124" t="s">
        <v>350</v>
      </c>
      <c r="B21" s="125" t="s">
        <v>351</v>
      </c>
      <c r="C21" s="126" t="s">
        <v>352</v>
      </c>
      <c r="D21" s="126">
        <v>319511</v>
      </c>
      <c r="E21" s="127" t="s">
        <v>353</v>
      </c>
      <c r="F21" s="128">
        <v>23</v>
      </c>
      <c r="G21" s="129">
        <v>85841</v>
      </c>
    </row>
  </sheetData>
  <hyperlinks>
    <hyperlink ref="G17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1"/>
  <sheetViews>
    <sheetView workbookViewId="0">
      <selection activeCell="F149" sqref="F149"/>
    </sheetView>
  </sheetViews>
  <sheetFormatPr defaultRowHeight="15"/>
  <cols>
    <col min="6" max="6" width="58.85546875" bestFit="1" customWidth="1"/>
    <col min="7" max="7" width="16.28515625" style="74" bestFit="1" customWidth="1"/>
  </cols>
  <sheetData>
    <row r="1" spans="1:7">
      <c r="A1" s="9"/>
      <c r="B1" s="9"/>
      <c r="C1" s="9"/>
      <c r="D1" s="10"/>
      <c r="E1" s="10"/>
      <c r="F1" s="11" t="s">
        <v>237</v>
      </c>
    </row>
    <row r="2" spans="1:7">
      <c r="A2" s="9"/>
      <c r="B2" s="9"/>
      <c r="C2" s="9"/>
      <c r="D2" s="10"/>
      <c r="E2" s="10"/>
      <c r="F2" s="11" t="s">
        <v>56</v>
      </c>
    </row>
    <row r="3" spans="1:7" ht="30">
      <c r="A3" s="12" t="s">
        <v>180</v>
      </c>
      <c r="B3" s="12" t="s">
        <v>181</v>
      </c>
      <c r="C3" s="13" t="s">
        <v>182</v>
      </c>
      <c r="D3" s="14" t="s">
        <v>183</v>
      </c>
      <c r="E3" s="14" t="s">
        <v>184</v>
      </c>
      <c r="F3" s="14" t="s">
        <v>57</v>
      </c>
      <c r="G3" s="75" t="s">
        <v>236</v>
      </c>
    </row>
    <row r="4" spans="1:7">
      <c r="A4" s="9" t="s">
        <v>185</v>
      </c>
      <c r="B4" s="9"/>
      <c r="C4" s="9"/>
      <c r="D4" s="9">
        <v>292027</v>
      </c>
      <c r="E4" s="9" t="s">
        <v>186</v>
      </c>
      <c r="F4" s="9" t="s">
        <v>59</v>
      </c>
      <c r="G4" s="76">
        <v>1200</v>
      </c>
    </row>
    <row r="5" spans="1:7">
      <c r="A5" s="9" t="s">
        <v>185</v>
      </c>
      <c r="B5" s="9"/>
      <c r="C5" s="9"/>
      <c r="D5" s="9">
        <v>312001</v>
      </c>
      <c r="E5" s="9" t="s">
        <v>187</v>
      </c>
      <c r="F5" s="9" t="s">
        <v>60</v>
      </c>
      <c r="G5" s="76">
        <v>2200</v>
      </c>
    </row>
    <row r="6" spans="1:7">
      <c r="A6" s="9" t="s">
        <v>185</v>
      </c>
      <c r="B6" s="9"/>
      <c r="C6" s="9"/>
      <c r="D6" s="9">
        <v>312001</v>
      </c>
      <c r="E6" s="9" t="s">
        <v>188</v>
      </c>
      <c r="F6" s="9" t="s">
        <v>61</v>
      </c>
      <c r="G6" s="76">
        <v>500</v>
      </c>
    </row>
    <row r="7" spans="1:7">
      <c r="A7" s="9" t="s">
        <v>185</v>
      </c>
      <c r="B7" s="9"/>
      <c r="C7" s="9"/>
      <c r="D7" s="9">
        <v>312001</v>
      </c>
      <c r="E7" s="9" t="s">
        <v>189</v>
      </c>
      <c r="F7" s="9" t="s">
        <v>62</v>
      </c>
      <c r="G7" s="76">
        <v>50</v>
      </c>
    </row>
    <row r="8" spans="1:7">
      <c r="A8" s="9" t="s">
        <v>185</v>
      </c>
      <c r="B8" s="9"/>
      <c r="C8" s="9"/>
      <c r="D8" s="9">
        <v>312001</v>
      </c>
      <c r="E8" s="9" t="s">
        <v>190</v>
      </c>
      <c r="F8" s="9" t="s">
        <v>63</v>
      </c>
      <c r="G8" s="76">
        <v>300</v>
      </c>
    </row>
    <row r="9" spans="1:7">
      <c r="A9" s="9" t="s">
        <v>185</v>
      </c>
      <c r="B9" s="9"/>
      <c r="C9" s="9"/>
      <c r="D9" s="9">
        <v>312001</v>
      </c>
      <c r="E9" s="9" t="s">
        <v>191</v>
      </c>
      <c r="F9" s="9" t="s">
        <v>64</v>
      </c>
      <c r="G9" s="76">
        <v>1100</v>
      </c>
    </row>
    <row r="10" spans="1:7">
      <c r="A10" s="9" t="s">
        <v>185</v>
      </c>
      <c r="B10" s="9"/>
      <c r="C10" s="9"/>
      <c r="D10" s="9">
        <v>312001</v>
      </c>
      <c r="E10" s="9" t="s">
        <v>192</v>
      </c>
      <c r="F10" s="9" t="s">
        <v>65</v>
      </c>
      <c r="G10" s="76">
        <v>250</v>
      </c>
    </row>
    <row r="11" spans="1:7">
      <c r="A11" s="9" t="s">
        <v>185</v>
      </c>
      <c r="B11" s="9"/>
      <c r="C11" s="9"/>
      <c r="D11" s="9">
        <v>312001</v>
      </c>
      <c r="E11" s="9" t="s">
        <v>193</v>
      </c>
      <c r="F11" s="9" t="s">
        <v>66</v>
      </c>
      <c r="G11" s="76">
        <v>120</v>
      </c>
    </row>
    <row r="12" spans="1:7">
      <c r="A12" s="9" t="s">
        <v>185</v>
      </c>
      <c r="B12" s="9"/>
      <c r="C12" s="9"/>
      <c r="D12" s="9">
        <v>312001</v>
      </c>
      <c r="E12" s="9" t="s">
        <v>194</v>
      </c>
      <c r="F12" s="9" t="s">
        <v>67</v>
      </c>
      <c r="G12" s="76">
        <v>35</v>
      </c>
    </row>
    <row r="13" spans="1:7">
      <c r="A13" s="9" t="s">
        <v>185</v>
      </c>
      <c r="B13" s="9"/>
      <c r="C13" s="9"/>
      <c r="D13" s="9">
        <v>312001</v>
      </c>
      <c r="E13" s="9" t="s">
        <v>195</v>
      </c>
      <c r="F13" s="9" t="s">
        <v>68</v>
      </c>
      <c r="G13" s="76">
        <v>1500</v>
      </c>
    </row>
    <row r="14" spans="1:7">
      <c r="A14" s="9" t="s">
        <v>185</v>
      </c>
      <c r="B14" s="9"/>
      <c r="C14" s="9"/>
      <c r="D14" s="9">
        <v>312001</v>
      </c>
      <c r="E14" s="9" t="s">
        <v>196</v>
      </c>
      <c r="F14" s="9" t="s">
        <v>69</v>
      </c>
      <c r="G14" s="76">
        <v>3000</v>
      </c>
    </row>
    <row r="15" spans="1:7">
      <c r="A15" s="9" t="s">
        <v>197</v>
      </c>
      <c r="B15" s="9"/>
      <c r="C15" s="9"/>
      <c r="D15" s="9">
        <v>111003</v>
      </c>
      <c r="E15" s="9" t="s">
        <v>186</v>
      </c>
      <c r="F15" s="9" t="s">
        <v>70</v>
      </c>
      <c r="G15" s="76">
        <v>270000</v>
      </c>
    </row>
    <row r="16" spans="1:7">
      <c r="A16" s="9" t="s">
        <v>197</v>
      </c>
      <c r="B16" s="9"/>
      <c r="C16" s="9"/>
      <c r="D16" s="9">
        <v>121001</v>
      </c>
      <c r="E16" s="9" t="s">
        <v>186</v>
      </c>
      <c r="F16" s="9" t="s">
        <v>71</v>
      </c>
      <c r="G16" s="76">
        <v>17000</v>
      </c>
    </row>
    <row r="17" spans="1:7">
      <c r="A17" s="9" t="s">
        <v>197</v>
      </c>
      <c r="B17" s="9"/>
      <c r="C17" s="9"/>
      <c r="D17" s="9">
        <v>121002</v>
      </c>
      <c r="E17" s="9" t="s">
        <v>186</v>
      </c>
      <c r="F17" s="9" t="s">
        <v>72</v>
      </c>
      <c r="G17" s="76">
        <v>15000</v>
      </c>
    </row>
    <row r="18" spans="1:7">
      <c r="A18" s="9" t="s">
        <v>197</v>
      </c>
      <c r="B18" s="9"/>
      <c r="C18" s="9"/>
      <c r="D18" s="9">
        <v>133001</v>
      </c>
      <c r="E18" s="9" t="s">
        <v>186</v>
      </c>
      <c r="F18" s="9" t="s">
        <v>73</v>
      </c>
      <c r="G18" s="76">
        <v>700</v>
      </c>
    </row>
    <row r="19" spans="1:7">
      <c r="A19" s="9" t="s">
        <v>197</v>
      </c>
      <c r="B19" s="9"/>
      <c r="C19" s="9"/>
      <c r="D19" s="9">
        <v>133013</v>
      </c>
      <c r="E19" s="9" t="s">
        <v>186</v>
      </c>
      <c r="F19" s="9" t="s">
        <v>74</v>
      </c>
      <c r="G19" s="76">
        <v>11000</v>
      </c>
    </row>
    <row r="20" spans="1:7">
      <c r="A20" s="9" t="s">
        <v>197</v>
      </c>
      <c r="B20" s="9"/>
      <c r="C20" s="9"/>
      <c r="D20" s="9">
        <v>212002</v>
      </c>
      <c r="E20" s="9" t="s">
        <v>186</v>
      </c>
      <c r="F20" s="9" t="s">
        <v>75</v>
      </c>
      <c r="G20" s="76">
        <v>800</v>
      </c>
    </row>
    <row r="21" spans="1:7">
      <c r="A21" s="9" t="s">
        <v>197</v>
      </c>
      <c r="B21" s="9"/>
      <c r="C21" s="9"/>
      <c r="D21" s="9">
        <v>221004</v>
      </c>
      <c r="E21" s="9" t="s">
        <v>186</v>
      </c>
      <c r="F21" s="9" t="s">
        <v>76</v>
      </c>
      <c r="G21" s="76">
        <v>1500</v>
      </c>
    </row>
    <row r="22" spans="1:7">
      <c r="A22" s="9" t="s">
        <v>197</v>
      </c>
      <c r="B22" s="9"/>
      <c r="C22" s="9"/>
      <c r="D22" s="9">
        <v>223002</v>
      </c>
      <c r="E22" s="9" t="s">
        <v>186</v>
      </c>
      <c r="F22" s="9" t="s">
        <v>77</v>
      </c>
      <c r="G22" s="76">
        <v>2000</v>
      </c>
    </row>
    <row r="23" spans="1:7">
      <c r="A23" s="9" t="s">
        <v>197</v>
      </c>
      <c r="B23" s="9"/>
      <c r="C23" s="9"/>
      <c r="D23" s="9">
        <v>223003</v>
      </c>
      <c r="E23" s="9" t="s">
        <v>198</v>
      </c>
      <c r="F23" s="9" t="s">
        <v>78</v>
      </c>
      <c r="G23" s="76">
        <v>0</v>
      </c>
    </row>
    <row r="24" spans="1:7">
      <c r="A24" s="9" t="s">
        <v>197</v>
      </c>
      <c r="B24" s="9"/>
      <c r="C24" s="9"/>
      <c r="D24" s="9">
        <v>223003</v>
      </c>
      <c r="E24" s="9" t="s">
        <v>199</v>
      </c>
      <c r="F24" s="9" t="s">
        <v>200</v>
      </c>
      <c r="G24" s="76">
        <v>15000</v>
      </c>
    </row>
    <row r="25" spans="1:7">
      <c r="A25" s="9" t="s">
        <v>197</v>
      </c>
      <c r="B25" s="9"/>
      <c r="C25" s="9"/>
      <c r="D25" s="9">
        <v>242000</v>
      </c>
      <c r="E25" s="9" t="s">
        <v>186</v>
      </c>
      <c r="F25" s="9" t="s">
        <v>79</v>
      </c>
      <c r="G25" s="76">
        <v>0</v>
      </c>
    </row>
    <row r="26" spans="1:7">
      <c r="A26" s="9" t="s">
        <v>197</v>
      </c>
      <c r="B26" s="9"/>
      <c r="C26" s="9"/>
      <c r="D26" s="9">
        <v>292027</v>
      </c>
      <c r="E26" s="9" t="s">
        <v>186</v>
      </c>
      <c r="F26" s="9" t="s">
        <v>80</v>
      </c>
      <c r="G26" s="76">
        <v>1500</v>
      </c>
    </row>
    <row r="27" spans="1:7" hidden="1">
      <c r="A27" s="9" t="s">
        <v>197</v>
      </c>
      <c r="B27" s="9"/>
      <c r="C27" s="9"/>
      <c r="D27" s="9">
        <v>292027</v>
      </c>
      <c r="E27" s="9" t="s">
        <v>199</v>
      </c>
      <c r="F27" s="9" t="s">
        <v>81</v>
      </c>
    </row>
    <row r="28" spans="1:7">
      <c r="A28" s="16"/>
      <c r="B28" s="16"/>
      <c r="C28" s="16"/>
      <c r="D28" s="16"/>
      <c r="E28" s="16"/>
      <c r="F28" s="16" t="s">
        <v>82</v>
      </c>
      <c r="G28" s="77">
        <f>SUM(G4:G27)</f>
        <v>344755</v>
      </c>
    </row>
    <row r="29" spans="1:7">
      <c r="A29" s="16" t="s">
        <v>201</v>
      </c>
      <c r="B29" s="16"/>
      <c r="C29" s="16"/>
      <c r="D29" s="16" t="s">
        <v>202</v>
      </c>
      <c r="E29" s="16" t="s">
        <v>198</v>
      </c>
      <c r="F29" s="16" t="s">
        <v>174</v>
      </c>
      <c r="G29" s="77">
        <f>'Príjmy 2025'!B30</f>
        <v>50000</v>
      </c>
    </row>
    <row r="30" spans="1:7" ht="15.75">
      <c r="A30" s="42"/>
      <c r="B30" s="42"/>
      <c r="C30" s="42"/>
      <c r="D30" s="42"/>
      <c r="E30" s="42"/>
      <c r="F30" s="42" t="s">
        <v>203</v>
      </c>
      <c r="G30" s="78">
        <f>SUM(G28:G29)</f>
        <v>394755</v>
      </c>
    </row>
    <row r="31" spans="1:7">
      <c r="A31" s="17" t="s">
        <v>185</v>
      </c>
      <c r="B31" s="17">
        <v>1</v>
      </c>
      <c r="C31" s="17">
        <v>110</v>
      </c>
      <c r="D31" s="17">
        <v>611000</v>
      </c>
      <c r="E31" s="17" t="s">
        <v>186</v>
      </c>
      <c r="F31" s="17" t="s">
        <v>83</v>
      </c>
      <c r="G31" s="79">
        <f>G10</f>
        <v>250</v>
      </c>
    </row>
    <row r="32" spans="1:7">
      <c r="A32" s="17" t="s">
        <v>185</v>
      </c>
      <c r="B32" s="17">
        <v>1</v>
      </c>
      <c r="C32" s="17">
        <v>110</v>
      </c>
      <c r="D32" s="17">
        <v>611000</v>
      </c>
      <c r="E32" s="17" t="s">
        <v>198</v>
      </c>
      <c r="F32" s="17" t="s">
        <v>84</v>
      </c>
      <c r="G32" s="80">
        <f>G5</f>
        <v>2200</v>
      </c>
    </row>
    <row r="33" spans="1:7">
      <c r="A33" s="17" t="s">
        <v>185</v>
      </c>
      <c r="B33" s="17">
        <v>1</v>
      </c>
      <c r="C33" s="17">
        <v>110</v>
      </c>
      <c r="D33" s="17">
        <v>611000</v>
      </c>
      <c r="E33" s="17" t="s">
        <v>199</v>
      </c>
      <c r="F33" s="17" t="s">
        <v>85</v>
      </c>
      <c r="G33" s="80">
        <f>G11</f>
        <v>120</v>
      </c>
    </row>
    <row r="34" spans="1:7">
      <c r="A34" s="9" t="s">
        <v>185</v>
      </c>
      <c r="B34" s="9">
        <v>1</v>
      </c>
      <c r="C34" s="9">
        <v>110</v>
      </c>
      <c r="D34" s="9">
        <v>632001</v>
      </c>
      <c r="E34" s="9" t="s">
        <v>186</v>
      </c>
      <c r="F34" s="9" t="s">
        <v>86</v>
      </c>
      <c r="G34" s="80">
        <v>200</v>
      </c>
    </row>
    <row r="35" spans="1:7">
      <c r="A35" s="9" t="s">
        <v>185</v>
      </c>
      <c r="B35" s="9">
        <v>1</v>
      </c>
      <c r="C35" s="9">
        <v>110</v>
      </c>
      <c r="D35" s="9">
        <v>633016</v>
      </c>
      <c r="E35" s="9" t="s">
        <v>186</v>
      </c>
      <c r="F35" s="9" t="s">
        <v>87</v>
      </c>
      <c r="G35" s="80">
        <v>100</v>
      </c>
    </row>
    <row r="36" spans="1:7">
      <c r="A36" s="9" t="s">
        <v>185</v>
      </c>
      <c r="B36" s="9">
        <v>1</v>
      </c>
      <c r="C36" s="9">
        <v>110</v>
      </c>
      <c r="D36" s="9">
        <v>635006</v>
      </c>
      <c r="E36" s="9" t="s">
        <v>204</v>
      </c>
      <c r="F36" s="9" t="s">
        <v>88</v>
      </c>
      <c r="G36" s="80">
        <v>400</v>
      </c>
    </row>
    <row r="37" spans="1:7">
      <c r="A37" s="9" t="s">
        <v>185</v>
      </c>
      <c r="B37" s="9">
        <v>1</v>
      </c>
      <c r="C37" s="9">
        <v>110</v>
      </c>
      <c r="D37" s="9">
        <v>637014</v>
      </c>
      <c r="E37" s="9" t="s">
        <v>186</v>
      </c>
      <c r="F37" s="9" t="s">
        <v>89</v>
      </c>
      <c r="G37" s="80">
        <v>800</v>
      </c>
    </row>
    <row r="38" spans="1:7">
      <c r="A38" s="9" t="s">
        <v>185</v>
      </c>
      <c r="B38" s="9">
        <v>1</v>
      </c>
      <c r="C38" s="9">
        <v>110</v>
      </c>
      <c r="D38" s="9">
        <v>637026</v>
      </c>
      <c r="E38" s="9" t="s">
        <v>186</v>
      </c>
      <c r="F38" s="9" t="s">
        <v>90</v>
      </c>
      <c r="G38" s="80">
        <v>1500</v>
      </c>
    </row>
    <row r="39" spans="1:7">
      <c r="A39" s="9" t="s">
        <v>185</v>
      </c>
      <c r="B39" s="9">
        <v>6</v>
      </c>
      <c r="C39" s="9">
        <v>200</v>
      </c>
      <c r="D39" s="9">
        <v>633006</v>
      </c>
      <c r="E39" s="9" t="s">
        <v>186</v>
      </c>
      <c r="F39" s="18" t="s">
        <v>91</v>
      </c>
      <c r="G39" s="80">
        <v>550</v>
      </c>
    </row>
    <row r="40" spans="1:7">
      <c r="A40" s="9" t="s">
        <v>185</v>
      </c>
      <c r="B40" s="9">
        <v>6</v>
      </c>
      <c r="C40" s="9">
        <v>200</v>
      </c>
      <c r="D40" s="9">
        <v>633010</v>
      </c>
      <c r="E40" s="9" t="s">
        <v>186</v>
      </c>
      <c r="F40" s="18" t="s">
        <v>92</v>
      </c>
      <c r="G40" s="80">
        <v>500</v>
      </c>
    </row>
    <row r="41" spans="1:7">
      <c r="A41" s="9" t="s">
        <v>185</v>
      </c>
      <c r="B41" s="9">
        <v>6</v>
      </c>
      <c r="C41" s="9">
        <v>200</v>
      </c>
      <c r="D41" s="9">
        <v>637015</v>
      </c>
      <c r="E41" s="9" t="s">
        <v>186</v>
      </c>
      <c r="F41" s="18" t="s">
        <v>93</v>
      </c>
      <c r="G41" s="80">
        <v>50</v>
      </c>
    </row>
    <row r="42" spans="1:7">
      <c r="A42" s="9" t="s">
        <v>185</v>
      </c>
      <c r="B42" s="9">
        <v>8</v>
      </c>
      <c r="C42" s="9">
        <v>200</v>
      </c>
      <c r="D42" s="9">
        <v>637004</v>
      </c>
      <c r="E42" s="9" t="s">
        <v>186</v>
      </c>
      <c r="F42" s="19" t="s">
        <v>94</v>
      </c>
      <c r="G42" s="80">
        <v>1500</v>
      </c>
    </row>
    <row r="43" spans="1:7">
      <c r="A43" s="20" t="s">
        <v>185</v>
      </c>
      <c r="B43" s="20">
        <v>9</v>
      </c>
      <c r="C43" s="20">
        <v>111</v>
      </c>
      <c r="D43" s="20">
        <v>632001</v>
      </c>
      <c r="E43" s="20" t="s">
        <v>186</v>
      </c>
      <c r="F43" s="20" t="s">
        <v>95</v>
      </c>
      <c r="G43" s="80">
        <v>0</v>
      </c>
    </row>
    <row r="44" spans="1:7">
      <c r="A44" s="22" t="s">
        <v>185</v>
      </c>
      <c r="B44" s="22">
        <v>10</v>
      </c>
      <c r="C44" s="22">
        <v>700</v>
      </c>
      <c r="D44" s="22">
        <v>637004</v>
      </c>
      <c r="E44" s="22" t="s">
        <v>186</v>
      </c>
      <c r="F44" s="22" t="s">
        <v>59</v>
      </c>
      <c r="G44" s="80">
        <v>900</v>
      </c>
    </row>
    <row r="45" spans="1:7">
      <c r="A45" s="9" t="s">
        <v>185</v>
      </c>
      <c r="B45" s="9">
        <v>10</v>
      </c>
      <c r="C45" s="9">
        <v>700</v>
      </c>
      <c r="D45" s="9">
        <v>637014</v>
      </c>
      <c r="E45" s="9" t="s">
        <v>186</v>
      </c>
      <c r="F45" s="23" t="s">
        <v>96</v>
      </c>
      <c r="G45" s="80" t="e">
        <f>#REF!</f>
        <v>#REF!</v>
      </c>
    </row>
    <row r="46" spans="1:7">
      <c r="A46" s="9" t="s">
        <v>185</v>
      </c>
      <c r="B46" s="9">
        <v>10</v>
      </c>
      <c r="C46" s="9">
        <v>700</v>
      </c>
      <c r="D46" s="9" t="s">
        <v>205</v>
      </c>
      <c r="E46" s="9" t="s">
        <v>186</v>
      </c>
      <c r="F46" s="23" t="s">
        <v>97</v>
      </c>
      <c r="G46" s="80" t="e">
        <f>#REF!</f>
        <v>#REF!</v>
      </c>
    </row>
    <row r="47" spans="1:7">
      <c r="A47" s="17" t="s">
        <v>197</v>
      </c>
      <c r="B47" s="17">
        <v>1</v>
      </c>
      <c r="C47" s="17">
        <v>110</v>
      </c>
      <c r="D47" s="17">
        <v>611000</v>
      </c>
      <c r="E47" s="17" t="s">
        <v>186</v>
      </c>
      <c r="F47" s="17" t="s">
        <v>98</v>
      </c>
      <c r="G47" s="80">
        <v>71000</v>
      </c>
    </row>
    <row r="48" spans="1:7">
      <c r="A48" s="17" t="s">
        <v>197</v>
      </c>
      <c r="B48" s="17">
        <v>1</v>
      </c>
      <c r="C48" s="17">
        <v>110</v>
      </c>
      <c r="D48" s="17">
        <v>625001</v>
      </c>
      <c r="E48" s="17" t="s">
        <v>186</v>
      </c>
      <c r="F48" s="17" t="s">
        <v>99</v>
      </c>
      <c r="G48" s="80">
        <v>26000</v>
      </c>
    </row>
    <row r="49" spans="1:7">
      <c r="A49" s="17" t="s">
        <v>197</v>
      </c>
      <c r="B49" s="17">
        <v>1</v>
      </c>
      <c r="C49" s="17">
        <v>110</v>
      </c>
      <c r="D49" s="17">
        <v>631001</v>
      </c>
      <c r="E49" s="17" t="s">
        <v>186</v>
      </c>
      <c r="F49" s="17" t="s">
        <v>100</v>
      </c>
      <c r="G49" s="80">
        <v>500</v>
      </c>
    </row>
    <row r="50" spans="1:7">
      <c r="A50" s="24" t="s">
        <v>197</v>
      </c>
      <c r="B50" s="24">
        <v>1</v>
      </c>
      <c r="C50" s="24">
        <v>110</v>
      </c>
      <c r="D50" s="24">
        <v>632001</v>
      </c>
      <c r="E50" s="24" t="s">
        <v>186</v>
      </c>
      <c r="F50" s="24" t="s">
        <v>101</v>
      </c>
      <c r="G50" s="80">
        <v>2500</v>
      </c>
    </row>
    <row r="51" spans="1:7">
      <c r="A51" s="24" t="s">
        <v>197</v>
      </c>
      <c r="B51" s="24">
        <v>1</v>
      </c>
      <c r="C51" s="24">
        <v>110</v>
      </c>
      <c r="D51" s="24">
        <v>632003</v>
      </c>
      <c r="E51" s="24" t="s">
        <v>186</v>
      </c>
      <c r="F51" s="24" t="s">
        <v>102</v>
      </c>
      <c r="G51" s="80">
        <v>900</v>
      </c>
    </row>
    <row r="52" spans="1:7">
      <c r="A52" s="24" t="s">
        <v>197</v>
      </c>
      <c r="B52" s="24">
        <v>1</v>
      </c>
      <c r="C52" s="24">
        <v>110</v>
      </c>
      <c r="D52" s="24">
        <v>633001</v>
      </c>
      <c r="E52" s="24" t="s">
        <v>186</v>
      </c>
      <c r="F52" s="24" t="s">
        <v>103</v>
      </c>
      <c r="G52" s="80">
        <v>150</v>
      </c>
    </row>
    <row r="53" spans="1:7">
      <c r="A53" s="17" t="s">
        <v>197</v>
      </c>
      <c r="B53" s="17">
        <v>1</v>
      </c>
      <c r="C53" s="17">
        <v>110</v>
      </c>
      <c r="D53" s="17">
        <v>633002</v>
      </c>
      <c r="E53" s="17" t="s">
        <v>186</v>
      </c>
      <c r="F53" s="17" t="s">
        <v>104</v>
      </c>
      <c r="G53" s="80">
        <v>500</v>
      </c>
    </row>
    <row r="54" spans="1:7">
      <c r="A54" s="24" t="s">
        <v>197</v>
      </c>
      <c r="B54" s="24">
        <v>1</v>
      </c>
      <c r="C54" s="24">
        <v>110</v>
      </c>
      <c r="D54" s="24">
        <v>633006</v>
      </c>
      <c r="E54" s="24" t="s">
        <v>186</v>
      </c>
      <c r="F54" s="24" t="s">
        <v>105</v>
      </c>
      <c r="G54" s="80">
        <v>2200</v>
      </c>
    </row>
    <row r="55" spans="1:7">
      <c r="A55" s="24" t="s">
        <v>197</v>
      </c>
      <c r="B55" s="24">
        <v>1</v>
      </c>
      <c r="C55" s="24">
        <v>110</v>
      </c>
      <c r="D55" s="24">
        <v>633013</v>
      </c>
      <c r="E55" s="24" t="s">
        <v>186</v>
      </c>
      <c r="F55" s="24" t="s">
        <v>106</v>
      </c>
      <c r="G55" s="80">
        <v>900</v>
      </c>
    </row>
    <row r="56" spans="1:7">
      <c r="A56" s="17" t="s">
        <v>197</v>
      </c>
      <c r="B56" s="17">
        <v>1</v>
      </c>
      <c r="C56" s="17">
        <v>110</v>
      </c>
      <c r="D56" s="17">
        <v>633016</v>
      </c>
      <c r="E56" s="17" t="s">
        <v>186</v>
      </c>
      <c r="F56" s="17" t="s">
        <v>107</v>
      </c>
      <c r="G56" s="80">
        <v>3500</v>
      </c>
    </row>
    <row r="57" spans="1:7">
      <c r="A57" s="24" t="s">
        <v>197</v>
      </c>
      <c r="B57" s="24">
        <v>1</v>
      </c>
      <c r="C57" s="24">
        <v>110</v>
      </c>
      <c r="D57" s="24">
        <v>634001</v>
      </c>
      <c r="E57" s="24" t="s">
        <v>186</v>
      </c>
      <c r="F57" s="24" t="s">
        <v>108</v>
      </c>
      <c r="G57" s="80">
        <v>950</v>
      </c>
    </row>
    <row r="58" spans="1:7">
      <c r="A58" s="24" t="s">
        <v>197</v>
      </c>
      <c r="B58" s="24">
        <v>1</v>
      </c>
      <c r="C58" s="24">
        <v>110</v>
      </c>
      <c r="D58" s="24">
        <v>634002</v>
      </c>
      <c r="E58" s="24" t="s">
        <v>186</v>
      </c>
      <c r="F58" s="24" t="s">
        <v>109</v>
      </c>
      <c r="G58" s="80">
        <v>600</v>
      </c>
    </row>
    <row r="59" spans="1:7">
      <c r="A59" s="24" t="s">
        <v>197</v>
      </c>
      <c r="B59" s="24">
        <v>1</v>
      </c>
      <c r="C59" s="24">
        <v>110</v>
      </c>
      <c r="D59" s="24">
        <v>634003</v>
      </c>
      <c r="E59" s="24" t="s">
        <v>186</v>
      </c>
      <c r="F59" s="24" t="s">
        <v>110</v>
      </c>
      <c r="G59" s="80">
        <v>300</v>
      </c>
    </row>
    <row r="60" spans="1:7">
      <c r="A60" s="24" t="s">
        <v>197</v>
      </c>
      <c r="B60" s="24">
        <v>1</v>
      </c>
      <c r="C60" s="24">
        <v>110</v>
      </c>
      <c r="D60" s="24">
        <v>635002</v>
      </c>
      <c r="E60" s="24" t="s">
        <v>186</v>
      </c>
      <c r="F60" s="24" t="s">
        <v>111</v>
      </c>
      <c r="G60" s="80">
        <v>600</v>
      </c>
    </row>
    <row r="61" spans="1:7">
      <c r="A61" s="24" t="s">
        <v>197</v>
      </c>
      <c r="B61" s="24">
        <v>1</v>
      </c>
      <c r="C61" s="24">
        <v>110</v>
      </c>
      <c r="D61" s="24">
        <v>635006</v>
      </c>
      <c r="E61" s="24" t="s">
        <v>186</v>
      </c>
      <c r="F61" s="24" t="s">
        <v>112</v>
      </c>
      <c r="G61" s="80">
        <v>600</v>
      </c>
    </row>
    <row r="62" spans="1:7">
      <c r="A62" s="17" t="s">
        <v>197</v>
      </c>
      <c r="B62" s="17">
        <v>1</v>
      </c>
      <c r="C62" s="17">
        <v>110</v>
      </c>
      <c r="D62" s="17">
        <v>637001</v>
      </c>
      <c r="E62" s="17" t="s">
        <v>186</v>
      </c>
      <c r="F62" s="17" t="s">
        <v>113</v>
      </c>
      <c r="G62" s="80">
        <v>100</v>
      </c>
    </row>
    <row r="63" spans="1:7">
      <c r="A63" s="17" t="s">
        <v>197</v>
      </c>
      <c r="B63" s="17">
        <v>1</v>
      </c>
      <c r="C63" s="17">
        <v>110</v>
      </c>
      <c r="D63" s="17">
        <v>637003</v>
      </c>
      <c r="E63" s="17" t="s">
        <v>186</v>
      </c>
      <c r="F63" s="17" t="s">
        <v>114</v>
      </c>
      <c r="G63" s="80">
        <v>1500</v>
      </c>
    </row>
    <row r="64" spans="1:7">
      <c r="A64" s="17" t="s">
        <v>197</v>
      </c>
      <c r="B64" s="17">
        <v>1</v>
      </c>
      <c r="C64" s="17">
        <v>110</v>
      </c>
      <c r="D64" s="17">
        <v>637004</v>
      </c>
      <c r="E64" s="17" t="s">
        <v>186</v>
      </c>
      <c r="F64" s="17" t="s">
        <v>115</v>
      </c>
      <c r="G64" s="80">
        <v>8400</v>
      </c>
    </row>
    <row r="65" spans="1:7">
      <c r="A65" s="17" t="s">
        <v>197</v>
      </c>
      <c r="B65" s="17">
        <v>1</v>
      </c>
      <c r="C65" s="17">
        <v>110</v>
      </c>
      <c r="D65" s="17">
        <v>637012</v>
      </c>
      <c r="E65" s="17" t="s">
        <v>186</v>
      </c>
      <c r="F65" s="17" t="s">
        <v>116</v>
      </c>
      <c r="G65" s="80">
        <v>400</v>
      </c>
    </row>
    <row r="66" spans="1:7">
      <c r="A66" s="17" t="s">
        <v>197</v>
      </c>
      <c r="B66" s="17">
        <v>1</v>
      </c>
      <c r="C66" s="17">
        <v>110</v>
      </c>
      <c r="D66" s="17">
        <v>637014</v>
      </c>
      <c r="E66" s="17" t="s">
        <v>186</v>
      </c>
      <c r="F66" s="17" t="s">
        <v>117</v>
      </c>
      <c r="G66" s="80">
        <v>9000</v>
      </c>
    </row>
    <row r="67" spans="1:7">
      <c r="A67" s="24" t="s">
        <v>197</v>
      </c>
      <c r="B67" s="24">
        <v>1</v>
      </c>
      <c r="C67" s="24">
        <v>110</v>
      </c>
      <c r="D67" s="24">
        <v>637015</v>
      </c>
      <c r="E67" s="24" t="s">
        <v>186</v>
      </c>
      <c r="F67" s="24" t="s">
        <v>118</v>
      </c>
      <c r="G67" s="80">
        <v>300</v>
      </c>
    </row>
    <row r="68" spans="1:7">
      <c r="A68" s="17" t="s">
        <v>197</v>
      </c>
      <c r="B68" s="17">
        <v>1</v>
      </c>
      <c r="C68" s="17">
        <v>110</v>
      </c>
      <c r="D68" s="17">
        <v>637016</v>
      </c>
      <c r="E68" s="17" t="s">
        <v>186</v>
      </c>
      <c r="F68" s="17" t="s">
        <v>119</v>
      </c>
      <c r="G68" s="80">
        <v>1000</v>
      </c>
    </row>
    <row r="69" spans="1:7">
      <c r="A69" s="17" t="s">
        <v>197</v>
      </c>
      <c r="B69" s="17">
        <v>1</v>
      </c>
      <c r="C69" s="17">
        <v>110</v>
      </c>
      <c r="D69" s="17">
        <v>637026</v>
      </c>
      <c r="E69" s="17" t="s">
        <v>186</v>
      </c>
      <c r="F69" s="17" t="s">
        <v>120</v>
      </c>
      <c r="G69" s="80">
        <v>3590</v>
      </c>
    </row>
    <row r="70" spans="1:7">
      <c r="A70" s="17" t="s">
        <v>197</v>
      </c>
      <c r="B70" s="17">
        <v>1</v>
      </c>
      <c r="C70" s="17">
        <v>110</v>
      </c>
      <c r="D70" s="17">
        <v>641006</v>
      </c>
      <c r="E70" s="17" t="s">
        <v>186</v>
      </c>
      <c r="F70" s="17" t="s">
        <v>121</v>
      </c>
      <c r="G70" s="80">
        <v>660</v>
      </c>
    </row>
    <row r="71" spans="1:7">
      <c r="A71" s="17" t="s">
        <v>197</v>
      </c>
      <c r="B71" s="17">
        <v>1</v>
      </c>
      <c r="C71" s="17">
        <v>110</v>
      </c>
      <c r="D71" s="17">
        <v>642001</v>
      </c>
      <c r="E71" s="17" t="s">
        <v>186</v>
      </c>
      <c r="F71" s="17" t="s">
        <v>122</v>
      </c>
      <c r="G71" s="80">
        <v>280</v>
      </c>
    </row>
    <row r="72" spans="1:7">
      <c r="A72" s="17" t="s">
        <v>197</v>
      </c>
      <c r="B72" s="17">
        <v>1</v>
      </c>
      <c r="C72" s="17">
        <v>110</v>
      </c>
      <c r="D72" s="17">
        <v>642002</v>
      </c>
      <c r="E72" s="17" t="s">
        <v>186</v>
      </c>
      <c r="F72" s="17" t="s">
        <v>123</v>
      </c>
      <c r="G72" s="80">
        <v>1000</v>
      </c>
    </row>
    <row r="73" spans="1:7">
      <c r="A73" s="17" t="s">
        <v>197</v>
      </c>
      <c r="B73" s="17">
        <v>1</v>
      </c>
      <c r="C73" s="17">
        <v>110</v>
      </c>
      <c r="D73" s="17">
        <v>642006</v>
      </c>
      <c r="E73" s="17" t="s">
        <v>186</v>
      </c>
      <c r="F73" s="17" t="s">
        <v>124</v>
      </c>
      <c r="G73" s="79"/>
    </row>
    <row r="74" spans="1:7">
      <c r="A74" s="9" t="s">
        <v>197</v>
      </c>
      <c r="B74" s="9">
        <v>2</v>
      </c>
      <c r="C74" s="9">
        <v>200</v>
      </c>
      <c r="D74" s="9">
        <v>633006</v>
      </c>
      <c r="E74" s="9" t="s">
        <v>204</v>
      </c>
      <c r="F74" s="25" t="s">
        <v>125</v>
      </c>
      <c r="G74" s="80">
        <v>500</v>
      </c>
    </row>
    <row r="75" spans="1:7">
      <c r="A75" s="9" t="s">
        <v>197</v>
      </c>
      <c r="B75" s="9">
        <v>3</v>
      </c>
      <c r="C75" s="9">
        <v>200</v>
      </c>
      <c r="D75" s="9">
        <v>637004</v>
      </c>
      <c r="E75" s="9" t="s">
        <v>186</v>
      </c>
      <c r="F75" s="26" t="s">
        <v>126</v>
      </c>
      <c r="G75" s="80">
        <v>500</v>
      </c>
    </row>
    <row r="76" spans="1:7">
      <c r="A76" s="9" t="s">
        <v>197</v>
      </c>
      <c r="B76" s="27">
        <v>4</v>
      </c>
      <c r="C76" s="27">
        <v>510</v>
      </c>
      <c r="D76" s="27">
        <v>633006</v>
      </c>
      <c r="E76" s="27" t="s">
        <v>186</v>
      </c>
      <c r="F76" s="27" t="s">
        <v>127</v>
      </c>
      <c r="G76" s="80">
        <v>200</v>
      </c>
    </row>
    <row r="77" spans="1:7">
      <c r="A77" s="9" t="s">
        <v>197</v>
      </c>
      <c r="B77" s="27">
        <v>4</v>
      </c>
      <c r="C77" s="27">
        <v>510</v>
      </c>
      <c r="D77" s="27">
        <v>635010</v>
      </c>
      <c r="E77" s="27" t="s">
        <v>186</v>
      </c>
      <c r="F77" s="27" t="s">
        <v>128</v>
      </c>
      <c r="G77" s="80">
        <v>800</v>
      </c>
    </row>
    <row r="78" spans="1:7">
      <c r="A78" s="9" t="s">
        <v>197</v>
      </c>
      <c r="B78" s="29">
        <v>5</v>
      </c>
      <c r="C78" s="29">
        <v>100</v>
      </c>
      <c r="D78" s="29">
        <v>637004</v>
      </c>
      <c r="E78" s="29" t="s">
        <v>186</v>
      </c>
      <c r="F78" s="29" t="s">
        <v>129</v>
      </c>
      <c r="G78" s="80" t="e">
        <f>#REF!</f>
        <v>#REF!</v>
      </c>
    </row>
    <row r="79" spans="1:7">
      <c r="A79" s="9" t="s">
        <v>197</v>
      </c>
      <c r="B79" s="30">
        <v>5</v>
      </c>
      <c r="C79" s="30">
        <v>200</v>
      </c>
      <c r="D79" s="30">
        <v>632002</v>
      </c>
      <c r="E79" s="30" t="s">
        <v>186</v>
      </c>
      <c r="F79" s="30" t="s">
        <v>130</v>
      </c>
      <c r="G79" s="80">
        <v>400</v>
      </c>
    </row>
    <row r="80" spans="1:7">
      <c r="A80" s="9" t="s">
        <v>197</v>
      </c>
      <c r="B80" s="30">
        <v>5</v>
      </c>
      <c r="C80" s="30">
        <v>200</v>
      </c>
      <c r="D80" s="30">
        <v>635004</v>
      </c>
      <c r="E80" s="30" t="s">
        <v>186</v>
      </c>
      <c r="F80" s="30" t="s">
        <v>131</v>
      </c>
      <c r="G80" s="80">
        <v>100</v>
      </c>
    </row>
    <row r="81" spans="1:7">
      <c r="A81" s="9" t="s">
        <v>197</v>
      </c>
      <c r="B81" s="31">
        <v>6</v>
      </c>
      <c r="C81" s="31">
        <v>200</v>
      </c>
      <c r="D81" s="31">
        <v>633004</v>
      </c>
      <c r="E81" s="31" t="s">
        <v>186</v>
      </c>
      <c r="F81" s="31" t="s">
        <v>132</v>
      </c>
      <c r="G81" s="80">
        <v>7500</v>
      </c>
    </row>
    <row r="82" spans="1:7">
      <c r="A82" s="9" t="s">
        <v>197</v>
      </c>
      <c r="B82" s="31">
        <v>6</v>
      </c>
      <c r="C82" s="31">
        <v>200</v>
      </c>
      <c r="D82" s="31">
        <v>633006</v>
      </c>
      <c r="E82" s="31" t="s">
        <v>186</v>
      </c>
      <c r="F82" s="31" t="s">
        <v>133</v>
      </c>
      <c r="G82" s="80">
        <v>4500</v>
      </c>
    </row>
    <row r="83" spans="1:7">
      <c r="A83" s="9" t="s">
        <v>197</v>
      </c>
      <c r="B83" s="31">
        <v>6</v>
      </c>
      <c r="C83" s="31">
        <v>200</v>
      </c>
      <c r="D83" s="31">
        <v>633015</v>
      </c>
      <c r="E83" s="31" t="s">
        <v>204</v>
      </c>
      <c r="F83" s="31" t="s">
        <v>134</v>
      </c>
      <c r="G83" s="80">
        <v>2500</v>
      </c>
    </row>
    <row r="84" spans="1:7">
      <c r="A84" s="9" t="s">
        <v>197</v>
      </c>
      <c r="B84" s="31">
        <v>6</v>
      </c>
      <c r="C84" s="31">
        <v>200</v>
      </c>
      <c r="D84" s="31">
        <v>634001</v>
      </c>
      <c r="E84" s="31" t="s">
        <v>186</v>
      </c>
      <c r="F84" s="31" t="s">
        <v>135</v>
      </c>
      <c r="G84" s="80">
        <v>2500</v>
      </c>
    </row>
    <row r="85" spans="1:7">
      <c r="A85" s="9" t="s">
        <v>197</v>
      </c>
      <c r="B85" s="31">
        <v>6</v>
      </c>
      <c r="C85" s="31">
        <v>200</v>
      </c>
      <c r="D85" s="31">
        <v>635004</v>
      </c>
      <c r="E85" s="31" t="s">
        <v>186</v>
      </c>
      <c r="F85" s="31" t="s">
        <v>136</v>
      </c>
      <c r="G85" s="80">
        <v>3000</v>
      </c>
    </row>
    <row r="86" spans="1:7">
      <c r="A86" s="9" t="s">
        <v>197</v>
      </c>
      <c r="B86" s="32">
        <v>6</v>
      </c>
      <c r="C86" s="32">
        <v>400</v>
      </c>
      <c r="D86" s="32">
        <v>632001</v>
      </c>
      <c r="E86" s="32" t="s">
        <v>186</v>
      </c>
      <c r="F86" s="32" t="s">
        <v>137</v>
      </c>
      <c r="G86" s="80">
        <v>3000</v>
      </c>
    </row>
    <row r="87" spans="1:7">
      <c r="A87" s="9" t="s">
        <v>197</v>
      </c>
      <c r="B87" s="32">
        <v>6</v>
      </c>
      <c r="C87" s="32">
        <v>400</v>
      </c>
      <c r="D87" s="32">
        <v>635006</v>
      </c>
      <c r="E87" s="32" t="s">
        <v>186</v>
      </c>
      <c r="F87" s="32" t="s">
        <v>138</v>
      </c>
      <c r="G87" s="80">
        <v>2000</v>
      </c>
    </row>
    <row r="88" spans="1:7">
      <c r="A88" s="9" t="s">
        <v>197</v>
      </c>
      <c r="B88" s="33">
        <v>7</v>
      </c>
      <c r="C88" s="33">
        <v>600</v>
      </c>
      <c r="D88" s="33">
        <v>633001</v>
      </c>
      <c r="E88" s="33" t="s">
        <v>186</v>
      </c>
      <c r="F88" s="33" t="s">
        <v>139</v>
      </c>
      <c r="G88" s="80">
        <v>100</v>
      </c>
    </row>
    <row r="89" spans="1:7">
      <c r="A89" s="9" t="s">
        <v>197</v>
      </c>
      <c r="B89" s="33">
        <v>7</v>
      </c>
      <c r="C89" s="33">
        <v>600</v>
      </c>
      <c r="D89" s="33">
        <v>633006</v>
      </c>
      <c r="E89" s="33" t="s">
        <v>186</v>
      </c>
      <c r="F89" s="33" t="s">
        <v>140</v>
      </c>
      <c r="G89" s="77">
        <v>100</v>
      </c>
    </row>
    <row r="90" spans="1:7">
      <c r="A90" s="9" t="s">
        <v>197</v>
      </c>
      <c r="B90" s="33">
        <v>7</v>
      </c>
      <c r="C90" s="33">
        <v>600</v>
      </c>
      <c r="D90" s="33">
        <v>635006</v>
      </c>
      <c r="E90" s="33" t="s">
        <v>186</v>
      </c>
      <c r="F90" s="33" t="s">
        <v>141</v>
      </c>
      <c r="G90" s="80">
        <v>800</v>
      </c>
    </row>
    <row r="91" spans="1:7">
      <c r="A91" s="9" t="s">
        <v>197</v>
      </c>
      <c r="B91" s="34">
        <v>8</v>
      </c>
      <c r="C91" s="34">
        <v>100</v>
      </c>
      <c r="D91" s="34">
        <v>633006</v>
      </c>
      <c r="E91" s="34" t="s">
        <v>186</v>
      </c>
      <c r="F91" s="34" t="s">
        <v>142</v>
      </c>
      <c r="G91" s="80">
        <v>1500</v>
      </c>
    </row>
    <row r="92" spans="1:7">
      <c r="A92" s="9" t="s">
        <v>197</v>
      </c>
      <c r="B92" s="19">
        <v>8</v>
      </c>
      <c r="C92" s="19">
        <v>200</v>
      </c>
      <c r="D92" s="19">
        <v>632001</v>
      </c>
      <c r="E92" s="19" t="s">
        <v>186</v>
      </c>
      <c r="F92" s="19" t="s">
        <v>143</v>
      </c>
      <c r="G92" s="80">
        <v>1000</v>
      </c>
    </row>
    <row r="93" spans="1:7">
      <c r="A93" s="9" t="s">
        <v>197</v>
      </c>
      <c r="B93" s="19">
        <v>8</v>
      </c>
      <c r="C93" s="19">
        <v>200</v>
      </c>
      <c r="D93" s="19">
        <v>633001</v>
      </c>
      <c r="E93" s="19" t="s">
        <v>186</v>
      </c>
      <c r="F93" s="19" t="s">
        <v>144</v>
      </c>
      <c r="G93" s="80">
        <v>500</v>
      </c>
    </row>
    <row r="94" spans="1:7">
      <c r="A94" s="9" t="s">
        <v>197</v>
      </c>
      <c r="B94" s="19">
        <v>8</v>
      </c>
      <c r="C94" s="19">
        <v>200</v>
      </c>
      <c r="D94" s="19">
        <v>633006</v>
      </c>
      <c r="E94" s="19" t="s">
        <v>186</v>
      </c>
      <c r="F94" s="19" t="s">
        <v>145</v>
      </c>
      <c r="G94" s="80">
        <v>2500</v>
      </c>
    </row>
    <row r="95" spans="1:7">
      <c r="A95" s="9" t="s">
        <v>197</v>
      </c>
      <c r="B95" s="35">
        <v>8</v>
      </c>
      <c r="C95" s="35">
        <v>200</v>
      </c>
      <c r="D95" s="35">
        <v>633006</v>
      </c>
      <c r="E95" s="35" t="s">
        <v>198</v>
      </c>
      <c r="F95" s="35" t="s">
        <v>146</v>
      </c>
      <c r="G95" s="81">
        <v>0</v>
      </c>
    </row>
    <row r="96" spans="1:7">
      <c r="A96" s="9" t="s">
        <v>197</v>
      </c>
      <c r="B96" s="35">
        <v>8</v>
      </c>
      <c r="C96" s="35">
        <v>200</v>
      </c>
      <c r="D96" s="35">
        <v>633009</v>
      </c>
      <c r="E96" s="35" t="s">
        <v>186</v>
      </c>
      <c r="F96" s="35" t="s">
        <v>147</v>
      </c>
      <c r="G96" s="80">
        <v>150</v>
      </c>
    </row>
    <row r="97" spans="1:7">
      <c r="A97" s="9" t="s">
        <v>197</v>
      </c>
      <c r="B97" s="19">
        <v>8</v>
      </c>
      <c r="C97" s="19">
        <v>200</v>
      </c>
      <c r="D97" s="19">
        <v>633016</v>
      </c>
      <c r="E97" s="19" t="s">
        <v>186</v>
      </c>
      <c r="F97" s="19" t="s">
        <v>148</v>
      </c>
      <c r="G97" s="82">
        <v>2000</v>
      </c>
    </row>
    <row r="98" spans="1:7">
      <c r="A98" s="9" t="s">
        <v>197</v>
      </c>
      <c r="B98" s="19">
        <v>8</v>
      </c>
      <c r="C98" s="19">
        <v>200</v>
      </c>
      <c r="D98" s="19">
        <v>635006</v>
      </c>
      <c r="E98" s="19" t="s">
        <v>186</v>
      </c>
      <c r="F98" s="19" t="s">
        <v>149</v>
      </c>
      <c r="G98" s="80">
        <v>1000</v>
      </c>
    </row>
    <row r="99" spans="1:7">
      <c r="A99" s="9" t="s">
        <v>197</v>
      </c>
      <c r="B99" s="19">
        <v>8</v>
      </c>
      <c r="C99" s="19">
        <v>200</v>
      </c>
      <c r="D99" s="19">
        <v>637004</v>
      </c>
      <c r="E99" s="19" t="s">
        <v>186</v>
      </c>
      <c r="F99" s="19" t="s">
        <v>150</v>
      </c>
      <c r="G99" s="80">
        <v>3500</v>
      </c>
    </row>
    <row r="100" spans="1:7">
      <c r="A100" s="9" t="s">
        <v>197</v>
      </c>
      <c r="B100" s="19">
        <v>8</v>
      </c>
      <c r="C100" s="19">
        <v>200</v>
      </c>
      <c r="D100" s="19">
        <v>637027</v>
      </c>
      <c r="E100" s="19" t="s">
        <v>186</v>
      </c>
      <c r="F100" s="19" t="s">
        <v>151</v>
      </c>
      <c r="G100" s="80">
        <v>3000</v>
      </c>
    </row>
    <row r="101" spans="1:7">
      <c r="A101" s="9" t="s">
        <v>197</v>
      </c>
      <c r="B101" s="35">
        <v>8</v>
      </c>
      <c r="C101" s="35">
        <v>200</v>
      </c>
      <c r="D101" s="35">
        <v>637027</v>
      </c>
      <c r="E101" s="35" t="s">
        <v>198</v>
      </c>
      <c r="F101" s="35" t="s">
        <v>152</v>
      </c>
      <c r="G101" s="80">
        <v>350</v>
      </c>
    </row>
    <row r="102" spans="1:7">
      <c r="A102" s="9" t="s">
        <v>197</v>
      </c>
      <c r="B102" s="26">
        <v>8</v>
      </c>
      <c r="C102" s="26">
        <v>300</v>
      </c>
      <c r="D102" s="26">
        <v>635006</v>
      </c>
      <c r="E102" s="26" t="s">
        <v>186</v>
      </c>
      <c r="F102" s="26" t="s">
        <v>153</v>
      </c>
      <c r="G102" s="80">
        <v>2000</v>
      </c>
    </row>
    <row r="103" spans="1:7">
      <c r="A103" s="9" t="s">
        <v>197</v>
      </c>
      <c r="B103" s="36">
        <v>8</v>
      </c>
      <c r="C103" s="36">
        <v>400</v>
      </c>
      <c r="D103" s="36">
        <v>632001</v>
      </c>
      <c r="E103" s="36" t="s">
        <v>186</v>
      </c>
      <c r="F103" s="36" t="s">
        <v>154</v>
      </c>
      <c r="G103" s="80">
        <v>200</v>
      </c>
    </row>
    <row r="104" spans="1:7">
      <c r="A104" s="9" t="s">
        <v>197</v>
      </c>
      <c r="B104" s="36">
        <v>8</v>
      </c>
      <c r="C104" s="36">
        <v>400</v>
      </c>
      <c r="D104" s="36">
        <v>633006</v>
      </c>
      <c r="E104" s="36" t="s">
        <v>186</v>
      </c>
      <c r="F104" s="36" t="s">
        <v>155</v>
      </c>
      <c r="G104" s="80">
        <v>500</v>
      </c>
    </row>
    <row r="105" spans="1:7">
      <c r="A105" s="9" t="s">
        <v>197</v>
      </c>
      <c r="B105" s="36">
        <v>8</v>
      </c>
      <c r="C105" s="36">
        <v>400</v>
      </c>
      <c r="D105" s="36">
        <v>635006</v>
      </c>
      <c r="E105" s="36" t="s">
        <v>186</v>
      </c>
      <c r="F105" s="36" t="s">
        <v>156</v>
      </c>
      <c r="G105" s="80">
        <v>300</v>
      </c>
    </row>
    <row r="106" spans="1:7">
      <c r="A106" s="9" t="s">
        <v>197</v>
      </c>
      <c r="B106" s="20">
        <v>9</v>
      </c>
      <c r="C106" s="20">
        <v>111</v>
      </c>
      <c r="D106" s="20">
        <v>611000</v>
      </c>
      <c r="E106" s="20" t="s">
        <v>186</v>
      </c>
      <c r="F106" s="20" t="s">
        <v>157</v>
      </c>
      <c r="G106" s="80">
        <v>40610</v>
      </c>
    </row>
    <row r="107" spans="1:7">
      <c r="A107" s="9" t="s">
        <v>197</v>
      </c>
      <c r="B107" s="20">
        <v>9</v>
      </c>
      <c r="C107" s="20">
        <v>111</v>
      </c>
      <c r="D107" s="20">
        <v>625001</v>
      </c>
      <c r="E107" s="20" t="s">
        <v>186</v>
      </c>
      <c r="F107" s="20" t="s">
        <v>158</v>
      </c>
      <c r="G107" s="80">
        <v>16000</v>
      </c>
    </row>
    <row r="108" spans="1:7">
      <c r="A108" s="9" t="s">
        <v>197</v>
      </c>
      <c r="B108" s="20">
        <v>9</v>
      </c>
      <c r="C108" s="20">
        <v>111</v>
      </c>
      <c r="D108" s="20">
        <v>632001</v>
      </c>
      <c r="E108" s="20" t="s">
        <v>186</v>
      </c>
      <c r="F108" s="20" t="s">
        <v>159</v>
      </c>
      <c r="G108" s="80">
        <v>6000</v>
      </c>
    </row>
    <row r="109" spans="1:7">
      <c r="A109" s="9" t="s">
        <v>197</v>
      </c>
      <c r="B109" s="20">
        <v>9</v>
      </c>
      <c r="C109" s="20">
        <v>111</v>
      </c>
      <c r="D109" s="20">
        <v>632002</v>
      </c>
      <c r="E109" s="20" t="s">
        <v>186</v>
      </c>
      <c r="F109" s="20" t="s">
        <v>160</v>
      </c>
      <c r="G109" s="80">
        <v>80</v>
      </c>
    </row>
    <row r="110" spans="1:7">
      <c r="A110" s="9" t="s">
        <v>197</v>
      </c>
      <c r="B110" s="20">
        <v>9</v>
      </c>
      <c r="C110" s="20">
        <v>111</v>
      </c>
      <c r="D110" s="20">
        <v>632003</v>
      </c>
      <c r="E110" s="20" t="s">
        <v>186</v>
      </c>
      <c r="F110" s="20" t="s">
        <v>161</v>
      </c>
      <c r="G110" s="80">
        <v>100</v>
      </c>
    </row>
    <row r="111" spans="1:7">
      <c r="A111" s="9" t="s">
        <v>197</v>
      </c>
      <c r="B111" s="20">
        <v>9</v>
      </c>
      <c r="C111" s="20">
        <v>111</v>
      </c>
      <c r="D111" s="20">
        <v>633006</v>
      </c>
      <c r="E111" s="20" t="s">
        <v>186</v>
      </c>
      <c r="F111" s="20" t="s">
        <v>162</v>
      </c>
      <c r="G111" s="80">
        <v>2000</v>
      </c>
    </row>
    <row r="112" spans="1:7">
      <c r="A112" s="9" t="s">
        <v>197</v>
      </c>
      <c r="B112" s="20">
        <v>9</v>
      </c>
      <c r="C112" s="20">
        <v>111</v>
      </c>
      <c r="D112" s="20">
        <v>633009</v>
      </c>
      <c r="E112" s="20" t="s">
        <v>186</v>
      </c>
      <c r="F112" s="20" t="s">
        <v>163</v>
      </c>
      <c r="G112" s="80">
        <v>100</v>
      </c>
    </row>
    <row r="113" spans="1:7">
      <c r="A113" s="9" t="s">
        <v>197</v>
      </c>
      <c r="B113" s="20">
        <v>9</v>
      </c>
      <c r="C113" s="20">
        <v>111</v>
      </c>
      <c r="D113" s="20">
        <v>633013</v>
      </c>
      <c r="E113" s="20" t="s">
        <v>186</v>
      </c>
      <c r="F113" s="20" t="s">
        <v>164</v>
      </c>
      <c r="G113" s="80">
        <v>100</v>
      </c>
    </row>
    <row r="114" spans="1:7">
      <c r="A114" s="9" t="s">
        <v>197</v>
      </c>
      <c r="B114" s="20">
        <v>9</v>
      </c>
      <c r="C114" s="20">
        <v>111</v>
      </c>
      <c r="D114" s="20">
        <v>635006</v>
      </c>
      <c r="E114" s="20" t="s">
        <v>186</v>
      </c>
      <c r="F114" s="20" t="s">
        <v>165</v>
      </c>
      <c r="G114" s="80">
        <v>300</v>
      </c>
    </row>
    <row r="115" spans="1:7">
      <c r="A115" s="9" t="s">
        <v>197</v>
      </c>
      <c r="B115" s="20">
        <v>9</v>
      </c>
      <c r="C115" s="20">
        <v>111</v>
      </c>
      <c r="D115" s="20">
        <v>637004</v>
      </c>
      <c r="E115" s="20" t="s">
        <v>186</v>
      </c>
      <c r="F115" s="20" t="s">
        <v>166</v>
      </c>
      <c r="G115" s="80">
        <v>800</v>
      </c>
    </row>
    <row r="116" spans="1:7">
      <c r="A116" s="9" t="s">
        <v>197</v>
      </c>
      <c r="B116" s="20">
        <v>9</v>
      </c>
      <c r="C116" s="20">
        <v>111</v>
      </c>
      <c r="D116" s="20">
        <v>637014</v>
      </c>
      <c r="E116" s="20" t="s">
        <v>186</v>
      </c>
      <c r="F116" s="20" t="s">
        <v>167</v>
      </c>
      <c r="G116" s="80">
        <v>1500</v>
      </c>
    </row>
    <row r="117" spans="1:7">
      <c r="A117" s="9" t="s">
        <v>197</v>
      </c>
      <c r="B117" s="20">
        <v>9</v>
      </c>
      <c r="C117" s="20">
        <v>111</v>
      </c>
      <c r="D117" s="20">
        <v>637015</v>
      </c>
      <c r="E117" s="20" t="s">
        <v>186</v>
      </c>
      <c r="F117" s="20" t="s">
        <v>168</v>
      </c>
      <c r="G117" s="80">
        <v>70</v>
      </c>
    </row>
    <row r="118" spans="1:7">
      <c r="A118" s="9" t="s">
        <v>197</v>
      </c>
      <c r="B118" s="20">
        <v>9</v>
      </c>
      <c r="C118" s="20">
        <v>111</v>
      </c>
      <c r="D118" s="20">
        <v>637016</v>
      </c>
      <c r="E118" s="20" t="s">
        <v>186</v>
      </c>
      <c r="F118" s="20" t="s">
        <v>169</v>
      </c>
      <c r="G118" s="80">
        <v>90</v>
      </c>
    </row>
    <row r="119" spans="1:7">
      <c r="A119" s="9" t="s">
        <v>201</v>
      </c>
      <c r="B119" s="20" t="s">
        <v>206</v>
      </c>
      <c r="C119" s="20" t="s">
        <v>207</v>
      </c>
      <c r="D119" s="20" t="s">
        <v>208</v>
      </c>
      <c r="E119" s="20" t="s">
        <v>186</v>
      </c>
      <c r="F119" s="20" t="s">
        <v>209</v>
      </c>
      <c r="G119" s="83">
        <v>1300</v>
      </c>
    </row>
    <row r="120" spans="1:7">
      <c r="A120" s="22" t="s">
        <v>201</v>
      </c>
      <c r="B120" s="22" t="s">
        <v>210</v>
      </c>
      <c r="C120" s="22" t="s">
        <v>211</v>
      </c>
      <c r="D120" s="22" t="s">
        <v>212</v>
      </c>
      <c r="E120" s="22" t="s">
        <v>186</v>
      </c>
      <c r="F120" s="22" t="s">
        <v>170</v>
      </c>
      <c r="G120" s="80">
        <v>6000</v>
      </c>
    </row>
    <row r="121" spans="1:7">
      <c r="A121" s="22" t="s">
        <v>197</v>
      </c>
      <c r="B121" s="22">
        <v>10</v>
      </c>
      <c r="C121" s="22">
        <v>700</v>
      </c>
      <c r="D121" s="22">
        <v>637014</v>
      </c>
      <c r="E121" s="22" t="s">
        <v>204</v>
      </c>
      <c r="F121" s="22" t="s">
        <v>171</v>
      </c>
      <c r="G121" s="80" t="e">
        <f>#REF!-G120</f>
        <v>#REF!</v>
      </c>
    </row>
    <row r="122" spans="1:7">
      <c r="A122" s="16"/>
      <c r="B122" s="37"/>
      <c r="C122" s="37"/>
      <c r="D122" s="37"/>
      <c r="E122" s="37"/>
      <c r="F122" s="37" t="s">
        <v>172</v>
      </c>
      <c r="G122" s="84" t="e">
        <f>SUM(G31:G121)</f>
        <v>#REF!</v>
      </c>
    </row>
    <row r="123" spans="1:7">
      <c r="A123" s="9" t="s">
        <v>201</v>
      </c>
      <c r="B123" s="38" t="s">
        <v>213</v>
      </c>
      <c r="C123" s="38" t="s">
        <v>214</v>
      </c>
      <c r="D123" s="38" t="s">
        <v>215</v>
      </c>
      <c r="E123" s="38" t="s">
        <v>186</v>
      </c>
      <c r="F123" s="38" t="s">
        <v>216</v>
      </c>
      <c r="G123" s="85">
        <v>15000</v>
      </c>
    </row>
    <row r="124" spans="1:7">
      <c r="A124" s="9" t="s">
        <v>201</v>
      </c>
      <c r="B124" s="38" t="s">
        <v>217</v>
      </c>
      <c r="C124" s="38" t="s">
        <v>214</v>
      </c>
      <c r="D124" s="38" t="s">
        <v>218</v>
      </c>
      <c r="E124" s="38" t="s">
        <v>186</v>
      </c>
      <c r="F124" s="38" t="s">
        <v>233</v>
      </c>
      <c r="G124" s="85">
        <v>10000</v>
      </c>
    </row>
    <row r="125" spans="1:7">
      <c r="A125" s="9" t="s">
        <v>201</v>
      </c>
      <c r="B125" s="38" t="s">
        <v>213</v>
      </c>
      <c r="C125" s="38" t="s">
        <v>214</v>
      </c>
      <c r="D125" s="38" t="s">
        <v>218</v>
      </c>
      <c r="E125" s="38" t="s">
        <v>186</v>
      </c>
      <c r="F125" s="38" t="s">
        <v>54</v>
      </c>
      <c r="G125" s="85">
        <v>10000</v>
      </c>
    </row>
    <row r="126" spans="1:7">
      <c r="A126" s="9" t="s">
        <v>201</v>
      </c>
      <c r="B126" s="38" t="s">
        <v>217</v>
      </c>
      <c r="C126" s="38" t="s">
        <v>214</v>
      </c>
      <c r="D126" s="38" t="s">
        <v>218</v>
      </c>
      <c r="E126" s="38" t="s">
        <v>186</v>
      </c>
      <c r="F126" s="38" t="s">
        <v>232</v>
      </c>
      <c r="G126" s="85">
        <v>10000</v>
      </c>
    </row>
    <row r="127" spans="1:7">
      <c r="A127" s="9" t="s">
        <v>201</v>
      </c>
      <c r="B127" s="38" t="s">
        <v>213</v>
      </c>
      <c r="C127" s="38" t="s">
        <v>214</v>
      </c>
      <c r="D127" s="38" t="s">
        <v>218</v>
      </c>
      <c r="E127" s="38" t="s">
        <v>186</v>
      </c>
      <c r="F127" s="38" t="s">
        <v>235</v>
      </c>
      <c r="G127" s="85">
        <v>30000</v>
      </c>
    </row>
    <row r="128" spans="1:7">
      <c r="A128" s="9" t="s">
        <v>201</v>
      </c>
      <c r="B128" s="38" t="s">
        <v>219</v>
      </c>
      <c r="C128" s="38" t="s">
        <v>220</v>
      </c>
      <c r="D128" s="38" t="s">
        <v>218</v>
      </c>
      <c r="E128" s="38" t="s">
        <v>186</v>
      </c>
      <c r="F128" s="38" t="s">
        <v>234</v>
      </c>
      <c r="G128" s="85">
        <v>15000</v>
      </c>
    </row>
    <row r="129" spans="1:7">
      <c r="A129" s="9"/>
      <c r="B129" s="40"/>
      <c r="C129" s="40"/>
      <c r="D129" s="40"/>
      <c r="E129" s="40"/>
      <c r="F129" s="40" t="s">
        <v>222</v>
      </c>
      <c r="G129" s="86">
        <f>SUM(G123:G128)</f>
        <v>90000</v>
      </c>
    </row>
    <row r="130" spans="1:7" hidden="1">
      <c r="A130" s="16"/>
      <c r="B130" s="38"/>
      <c r="C130" s="38"/>
      <c r="D130" s="38">
        <v>453000</v>
      </c>
      <c r="E130" s="38" t="s">
        <v>198</v>
      </c>
      <c r="F130" s="38" t="s">
        <v>173</v>
      </c>
      <c r="G130" s="85"/>
    </row>
    <row r="131" spans="1:7" hidden="1">
      <c r="A131" s="9" t="s">
        <v>197</v>
      </c>
      <c r="B131" s="41"/>
      <c r="C131" s="41"/>
      <c r="D131" s="41"/>
      <c r="E131" s="41"/>
      <c r="F131" s="41" t="s">
        <v>174</v>
      </c>
      <c r="G131" s="85"/>
    </row>
  </sheetData>
  <autoFilter ref="A3:G131"/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04"/>
  <sheetViews>
    <sheetView workbookViewId="0">
      <pane ySplit="1" topLeftCell="A2" activePane="bottomLeft" state="frozen"/>
      <selection pane="bottomLeft" activeCell="C101" sqref="C101"/>
    </sheetView>
  </sheetViews>
  <sheetFormatPr defaultRowHeight="15"/>
  <cols>
    <col min="6" max="6" width="58.85546875" bestFit="1" customWidth="1"/>
    <col min="7" max="7" width="10.42578125" bestFit="1" customWidth="1"/>
  </cols>
  <sheetData>
    <row r="1" spans="1:9" ht="45">
      <c r="A1" s="12" t="s">
        <v>180</v>
      </c>
      <c r="B1" s="12" t="s">
        <v>181</v>
      </c>
      <c r="C1" s="13" t="s">
        <v>182</v>
      </c>
      <c r="D1" s="14" t="s">
        <v>183</v>
      </c>
      <c r="E1" s="14" t="s">
        <v>184</v>
      </c>
      <c r="F1" s="14" t="s">
        <v>57</v>
      </c>
      <c r="G1" s="15" t="s">
        <v>58</v>
      </c>
    </row>
    <row r="2" spans="1:9">
      <c r="A2" s="16"/>
      <c r="B2" s="38"/>
      <c r="C2" s="38"/>
      <c r="D2" s="38">
        <v>453000</v>
      </c>
      <c r="E2" s="38" t="s">
        <v>198</v>
      </c>
      <c r="F2" s="38" t="s">
        <v>173</v>
      </c>
      <c r="G2" s="39"/>
    </row>
    <row r="3" spans="1:9">
      <c r="A3" s="27" t="s">
        <v>185</v>
      </c>
      <c r="B3" s="27">
        <v>1</v>
      </c>
      <c r="C3" s="27">
        <v>110</v>
      </c>
      <c r="D3" s="27">
        <v>611000</v>
      </c>
      <c r="E3" s="27" t="s">
        <v>186</v>
      </c>
      <c r="F3" s="27" t="s">
        <v>83</v>
      </c>
      <c r="G3" s="59">
        <v>250</v>
      </c>
      <c r="H3" s="28"/>
      <c r="I3" s="57"/>
    </row>
    <row r="4" spans="1:9">
      <c r="A4" s="27" t="s">
        <v>185</v>
      </c>
      <c r="B4" s="27">
        <v>1</v>
      </c>
      <c r="C4" s="27">
        <v>110</v>
      </c>
      <c r="D4" s="27">
        <v>611000</v>
      </c>
      <c r="E4" s="27" t="s">
        <v>198</v>
      </c>
      <c r="F4" s="27" t="s">
        <v>84</v>
      </c>
      <c r="G4" s="59">
        <v>2200</v>
      </c>
      <c r="H4" s="28"/>
      <c r="I4" s="57"/>
    </row>
    <row r="5" spans="1:9">
      <c r="A5" s="27" t="s">
        <v>185</v>
      </c>
      <c r="B5" s="27">
        <v>1</v>
      </c>
      <c r="C5" s="27">
        <v>110</v>
      </c>
      <c r="D5" s="27">
        <v>611000</v>
      </c>
      <c r="E5" s="27" t="s">
        <v>199</v>
      </c>
      <c r="F5" s="27" t="s">
        <v>85</v>
      </c>
      <c r="G5" s="59">
        <v>120</v>
      </c>
      <c r="H5" s="28">
        <f>G3+G4+G5</f>
        <v>2570</v>
      </c>
      <c r="I5" s="57"/>
    </row>
    <row r="6" spans="1:9">
      <c r="A6" s="27" t="s">
        <v>197</v>
      </c>
      <c r="B6" s="27">
        <v>1</v>
      </c>
      <c r="C6" s="27">
        <v>110</v>
      </c>
      <c r="D6" s="27">
        <v>611000</v>
      </c>
      <c r="E6" s="27" t="s">
        <v>186</v>
      </c>
      <c r="F6" s="27" t="s">
        <v>98</v>
      </c>
      <c r="G6" s="59">
        <v>65000</v>
      </c>
      <c r="H6" s="57"/>
      <c r="I6" s="57"/>
    </row>
    <row r="7" spans="1:9">
      <c r="A7" s="56" t="s">
        <v>197</v>
      </c>
      <c r="B7" s="27">
        <v>9</v>
      </c>
      <c r="C7" s="27">
        <v>111</v>
      </c>
      <c r="D7" s="27">
        <v>611000</v>
      </c>
      <c r="E7" s="27" t="s">
        <v>186</v>
      </c>
      <c r="F7" s="27" t="s">
        <v>157</v>
      </c>
      <c r="G7" s="59">
        <v>40610</v>
      </c>
      <c r="H7" s="57"/>
      <c r="I7" s="57"/>
    </row>
    <row r="8" spans="1:9">
      <c r="A8" s="27" t="s">
        <v>197</v>
      </c>
      <c r="B8" s="27">
        <v>1</v>
      </c>
      <c r="C8" s="27">
        <v>110</v>
      </c>
      <c r="D8" s="27">
        <v>625001</v>
      </c>
      <c r="E8" s="27" t="s">
        <v>186</v>
      </c>
      <c r="F8" s="27" t="s">
        <v>99</v>
      </c>
      <c r="G8" s="59">
        <v>23000</v>
      </c>
      <c r="H8" s="57"/>
      <c r="I8" s="57"/>
    </row>
    <row r="9" spans="1:9">
      <c r="A9" s="27" t="s">
        <v>197</v>
      </c>
      <c r="B9" s="27">
        <v>9</v>
      </c>
      <c r="C9" s="27">
        <v>111</v>
      </c>
      <c r="D9" s="27">
        <v>625001</v>
      </c>
      <c r="E9" s="27" t="s">
        <v>186</v>
      </c>
      <c r="F9" s="27" t="s">
        <v>158</v>
      </c>
      <c r="G9" s="59">
        <v>16000</v>
      </c>
      <c r="H9" s="57"/>
      <c r="I9" s="57"/>
    </row>
    <row r="10" spans="1:9">
      <c r="A10" s="27" t="s">
        <v>197</v>
      </c>
      <c r="B10" s="27">
        <v>1</v>
      </c>
      <c r="C10" s="27">
        <v>110</v>
      </c>
      <c r="D10" s="27">
        <v>631001</v>
      </c>
      <c r="E10" s="27" t="s">
        <v>186</v>
      </c>
      <c r="F10" s="27" t="s">
        <v>100</v>
      </c>
      <c r="G10" s="59">
        <v>300</v>
      </c>
      <c r="H10" s="57"/>
      <c r="I10" s="57"/>
    </row>
    <row r="11" spans="1:9">
      <c r="A11" s="27" t="s">
        <v>185</v>
      </c>
      <c r="B11" s="27">
        <v>1</v>
      </c>
      <c r="C11" s="27">
        <v>110</v>
      </c>
      <c r="D11" s="27">
        <v>632001</v>
      </c>
      <c r="E11" s="27" t="s">
        <v>186</v>
      </c>
      <c r="F11" s="27" t="s">
        <v>86</v>
      </c>
      <c r="G11" s="59">
        <v>200</v>
      </c>
      <c r="H11" s="28"/>
      <c r="I11" s="57"/>
    </row>
    <row r="12" spans="1:9">
      <c r="A12" s="27" t="s">
        <v>185</v>
      </c>
      <c r="B12" s="27">
        <v>9</v>
      </c>
      <c r="C12" s="27">
        <v>111</v>
      </c>
      <c r="D12" s="27">
        <v>632001</v>
      </c>
      <c r="E12" s="27" t="s">
        <v>186</v>
      </c>
      <c r="F12" s="27" t="s">
        <v>95</v>
      </c>
      <c r="G12" s="59">
        <v>0</v>
      </c>
      <c r="H12" s="57"/>
      <c r="I12" s="57"/>
    </row>
    <row r="13" spans="1:9">
      <c r="A13" s="27" t="s">
        <v>197</v>
      </c>
      <c r="B13" s="27">
        <v>1</v>
      </c>
      <c r="C13" s="27">
        <v>110</v>
      </c>
      <c r="D13" s="27">
        <v>632001</v>
      </c>
      <c r="E13" s="27" t="s">
        <v>186</v>
      </c>
      <c r="F13" s="27" t="s">
        <v>101</v>
      </c>
      <c r="G13" s="59">
        <v>2500</v>
      </c>
      <c r="H13" s="28"/>
      <c r="I13" s="57"/>
    </row>
    <row r="14" spans="1:9">
      <c r="A14" s="27" t="s">
        <v>197</v>
      </c>
      <c r="B14" s="27">
        <v>6</v>
      </c>
      <c r="C14" s="27">
        <v>400</v>
      </c>
      <c r="D14" s="27">
        <v>632001</v>
      </c>
      <c r="E14" s="27" t="s">
        <v>186</v>
      </c>
      <c r="F14" s="27" t="s">
        <v>137</v>
      </c>
      <c r="G14" s="59">
        <v>3000</v>
      </c>
      <c r="H14" s="57"/>
      <c r="I14" s="57"/>
    </row>
    <row r="15" spans="1:9">
      <c r="A15" s="27" t="s">
        <v>197</v>
      </c>
      <c r="B15" s="27">
        <v>8</v>
      </c>
      <c r="C15" s="27">
        <v>200</v>
      </c>
      <c r="D15" s="27">
        <v>632001</v>
      </c>
      <c r="E15" s="27" t="s">
        <v>186</v>
      </c>
      <c r="F15" s="27" t="s">
        <v>143</v>
      </c>
      <c r="G15" s="59">
        <v>1000</v>
      </c>
      <c r="H15" s="57"/>
      <c r="I15" s="57"/>
    </row>
    <row r="16" spans="1:9">
      <c r="A16" s="27" t="s">
        <v>197</v>
      </c>
      <c r="B16" s="27">
        <v>8</v>
      </c>
      <c r="C16" s="27">
        <v>400</v>
      </c>
      <c r="D16" s="27">
        <v>632001</v>
      </c>
      <c r="E16" s="27" t="s">
        <v>186</v>
      </c>
      <c r="F16" s="27" t="s">
        <v>154</v>
      </c>
      <c r="G16" s="59">
        <v>200</v>
      </c>
      <c r="H16" s="57"/>
      <c r="I16" s="57"/>
    </row>
    <row r="17" spans="1:9">
      <c r="A17" s="27" t="s">
        <v>197</v>
      </c>
      <c r="B17" s="27">
        <v>9</v>
      </c>
      <c r="C17" s="27">
        <v>111</v>
      </c>
      <c r="D17" s="27">
        <v>632001</v>
      </c>
      <c r="E17" s="27" t="s">
        <v>186</v>
      </c>
      <c r="F17" s="27" t="s">
        <v>159</v>
      </c>
      <c r="G17" s="59">
        <v>2000</v>
      </c>
      <c r="H17" s="57"/>
      <c r="I17" s="57"/>
    </row>
    <row r="18" spans="1:9">
      <c r="A18" s="27" t="s">
        <v>197</v>
      </c>
      <c r="B18" s="27">
        <v>5</v>
      </c>
      <c r="C18" s="27">
        <v>200</v>
      </c>
      <c r="D18" s="27">
        <v>632002</v>
      </c>
      <c r="E18" s="27" t="s">
        <v>186</v>
      </c>
      <c r="F18" s="27" t="s">
        <v>130</v>
      </c>
      <c r="G18" s="59">
        <v>200</v>
      </c>
      <c r="H18" s="57"/>
      <c r="I18" s="57"/>
    </row>
    <row r="19" spans="1:9">
      <c r="A19" s="27" t="s">
        <v>197</v>
      </c>
      <c r="B19" s="27">
        <v>9</v>
      </c>
      <c r="C19" s="27">
        <v>111</v>
      </c>
      <c r="D19" s="27">
        <v>632002</v>
      </c>
      <c r="E19" s="27" t="s">
        <v>186</v>
      </c>
      <c r="F19" s="27" t="s">
        <v>160</v>
      </c>
      <c r="G19" s="59">
        <v>70</v>
      </c>
      <c r="H19" s="57"/>
      <c r="I19" s="57"/>
    </row>
    <row r="20" spans="1:9">
      <c r="A20" s="27" t="s">
        <v>197</v>
      </c>
      <c r="B20" s="27">
        <v>1</v>
      </c>
      <c r="C20" s="27">
        <v>110</v>
      </c>
      <c r="D20" s="27">
        <v>632003</v>
      </c>
      <c r="E20" s="27" t="s">
        <v>186</v>
      </c>
      <c r="F20" s="27" t="s">
        <v>102</v>
      </c>
      <c r="G20" s="59">
        <v>900</v>
      </c>
      <c r="H20" s="28"/>
      <c r="I20" s="57"/>
    </row>
    <row r="21" spans="1:9">
      <c r="A21" s="27" t="s">
        <v>197</v>
      </c>
      <c r="B21" s="27">
        <v>9</v>
      </c>
      <c r="C21" s="27">
        <v>111</v>
      </c>
      <c r="D21" s="27">
        <v>632003</v>
      </c>
      <c r="E21" s="27" t="s">
        <v>186</v>
      </c>
      <c r="F21" s="27" t="s">
        <v>161</v>
      </c>
      <c r="G21" s="59">
        <v>100</v>
      </c>
      <c r="H21" s="57"/>
      <c r="I21" s="57"/>
    </row>
    <row r="22" spans="1:9">
      <c r="A22" s="27" t="s">
        <v>197</v>
      </c>
      <c r="B22" s="27">
        <v>1</v>
      </c>
      <c r="C22" s="27">
        <v>110</v>
      </c>
      <c r="D22" s="27">
        <v>633001</v>
      </c>
      <c r="E22" s="27" t="s">
        <v>186</v>
      </c>
      <c r="F22" s="27" t="s">
        <v>103</v>
      </c>
      <c r="G22" s="59">
        <v>150</v>
      </c>
      <c r="H22" s="57"/>
      <c r="I22" s="57"/>
    </row>
    <row r="23" spans="1:9">
      <c r="A23" s="27" t="s">
        <v>197</v>
      </c>
      <c r="B23" s="27">
        <v>7</v>
      </c>
      <c r="C23" s="27">
        <v>600</v>
      </c>
      <c r="D23" s="27">
        <v>633001</v>
      </c>
      <c r="E23" s="27" t="s">
        <v>186</v>
      </c>
      <c r="F23" s="27" t="s">
        <v>139</v>
      </c>
      <c r="G23" s="59">
        <v>3000</v>
      </c>
      <c r="H23" s="57"/>
      <c r="I23" s="57"/>
    </row>
    <row r="24" spans="1:9">
      <c r="A24" s="27" t="s">
        <v>197</v>
      </c>
      <c r="B24" s="27">
        <v>8</v>
      </c>
      <c r="C24" s="27">
        <v>200</v>
      </c>
      <c r="D24" s="27">
        <v>633001</v>
      </c>
      <c r="E24" s="27" t="s">
        <v>186</v>
      </c>
      <c r="F24" s="27" t="s">
        <v>144</v>
      </c>
      <c r="G24" s="59">
        <v>3000</v>
      </c>
      <c r="H24" s="57"/>
      <c r="I24" s="57"/>
    </row>
    <row r="25" spans="1:9">
      <c r="A25" s="56" t="s">
        <v>197</v>
      </c>
      <c r="B25" s="56">
        <v>1</v>
      </c>
      <c r="C25" s="56">
        <v>110</v>
      </c>
      <c r="D25" s="56">
        <v>633002</v>
      </c>
      <c r="E25" s="56" t="s">
        <v>186</v>
      </c>
      <c r="F25" s="56" t="s">
        <v>104</v>
      </c>
      <c r="G25" s="28">
        <v>500</v>
      </c>
      <c r="H25" s="57"/>
      <c r="I25" s="57"/>
    </row>
    <row r="26" spans="1:9">
      <c r="A26" s="27" t="s">
        <v>197</v>
      </c>
      <c r="B26" s="27">
        <v>6</v>
      </c>
      <c r="C26" s="27">
        <v>200</v>
      </c>
      <c r="D26" s="27">
        <v>633004</v>
      </c>
      <c r="E26" s="27" t="s">
        <v>186</v>
      </c>
      <c r="F26" s="27" t="s">
        <v>132</v>
      </c>
      <c r="G26" s="59">
        <v>4500</v>
      </c>
      <c r="H26" s="57"/>
      <c r="I26" s="57"/>
    </row>
    <row r="27" spans="1:9">
      <c r="A27" s="20" t="s">
        <v>185</v>
      </c>
      <c r="B27" s="20">
        <v>6</v>
      </c>
      <c r="C27" s="20">
        <v>200</v>
      </c>
      <c r="D27" s="20">
        <v>633006</v>
      </c>
      <c r="E27" s="20" t="s">
        <v>186</v>
      </c>
      <c r="F27" s="20" t="s">
        <v>91</v>
      </c>
      <c r="G27" s="21">
        <v>1000</v>
      </c>
      <c r="H27" s="57"/>
      <c r="I27" s="57"/>
    </row>
    <row r="28" spans="1:9">
      <c r="A28" s="18" t="s">
        <v>197</v>
      </c>
      <c r="B28" s="18">
        <v>1</v>
      </c>
      <c r="C28" s="18">
        <v>110</v>
      </c>
      <c r="D28" s="18">
        <v>633006</v>
      </c>
      <c r="E28" s="18" t="s">
        <v>186</v>
      </c>
      <c r="F28" s="18" t="s">
        <v>105</v>
      </c>
      <c r="G28" s="60">
        <v>2200</v>
      </c>
      <c r="H28" s="57"/>
      <c r="I28" s="57"/>
    </row>
    <row r="29" spans="1:9">
      <c r="A29" s="18" t="s">
        <v>197</v>
      </c>
      <c r="B29" s="18">
        <v>2</v>
      </c>
      <c r="C29" s="18">
        <v>200</v>
      </c>
      <c r="D29" s="18">
        <v>633006</v>
      </c>
      <c r="E29" s="18" t="s">
        <v>204</v>
      </c>
      <c r="F29" s="18" t="s">
        <v>125</v>
      </c>
      <c r="G29" s="60">
        <v>500</v>
      </c>
      <c r="H29" s="57"/>
      <c r="I29" s="57"/>
    </row>
    <row r="30" spans="1:9">
      <c r="A30" s="18" t="s">
        <v>197</v>
      </c>
      <c r="B30" s="18">
        <v>4</v>
      </c>
      <c r="C30" s="18">
        <v>510</v>
      </c>
      <c r="D30" s="18">
        <v>633006</v>
      </c>
      <c r="E30" s="18" t="s">
        <v>186</v>
      </c>
      <c r="F30" s="18" t="s">
        <v>127</v>
      </c>
      <c r="G30" s="60">
        <v>4000</v>
      </c>
      <c r="H30" s="57"/>
      <c r="I30" s="57"/>
    </row>
    <row r="31" spans="1:9">
      <c r="A31" s="18" t="s">
        <v>197</v>
      </c>
      <c r="B31" s="18">
        <v>6</v>
      </c>
      <c r="C31" s="18">
        <v>200</v>
      </c>
      <c r="D31" s="18">
        <v>633006</v>
      </c>
      <c r="E31" s="18" t="s">
        <v>186</v>
      </c>
      <c r="F31" s="18" t="s">
        <v>133</v>
      </c>
      <c r="G31" s="60">
        <v>5000</v>
      </c>
      <c r="H31" s="57"/>
      <c r="I31" s="57"/>
    </row>
    <row r="32" spans="1:9">
      <c r="A32" s="56" t="s">
        <v>197</v>
      </c>
      <c r="B32" s="56">
        <v>7</v>
      </c>
      <c r="C32" s="56">
        <v>600</v>
      </c>
      <c r="D32" s="56">
        <v>633006</v>
      </c>
      <c r="E32" s="56" t="s">
        <v>186</v>
      </c>
      <c r="F32" s="56" t="s">
        <v>140</v>
      </c>
      <c r="G32" s="28"/>
      <c r="H32" s="57"/>
      <c r="I32" s="57"/>
    </row>
    <row r="33" spans="1:9">
      <c r="A33" s="18" t="s">
        <v>197</v>
      </c>
      <c r="B33" s="18">
        <v>8</v>
      </c>
      <c r="C33" s="18">
        <v>100</v>
      </c>
      <c r="D33" s="18">
        <v>633006</v>
      </c>
      <c r="E33" s="18" t="s">
        <v>186</v>
      </c>
      <c r="F33" s="18" t="s">
        <v>142</v>
      </c>
      <c r="G33" s="60">
        <v>1000</v>
      </c>
      <c r="H33" s="57"/>
      <c r="I33" s="57"/>
    </row>
    <row r="34" spans="1:9">
      <c r="A34" s="18" t="s">
        <v>197</v>
      </c>
      <c r="B34" s="18">
        <v>8</v>
      </c>
      <c r="C34" s="18">
        <v>200</v>
      </c>
      <c r="D34" s="18">
        <v>633006</v>
      </c>
      <c r="E34" s="18" t="s">
        <v>186</v>
      </c>
      <c r="F34" s="18" t="s">
        <v>145</v>
      </c>
      <c r="G34" s="60">
        <v>10000</v>
      </c>
      <c r="H34" s="57"/>
      <c r="I34" s="57"/>
    </row>
    <row r="35" spans="1:9">
      <c r="A35" s="18" t="s">
        <v>197</v>
      </c>
      <c r="B35" s="18">
        <v>8</v>
      </c>
      <c r="C35" s="18">
        <v>200</v>
      </c>
      <c r="D35" s="18">
        <v>633006</v>
      </c>
      <c r="E35" s="18" t="s">
        <v>198</v>
      </c>
      <c r="F35" s="18" t="s">
        <v>146</v>
      </c>
      <c r="G35" s="60">
        <v>0</v>
      </c>
      <c r="H35" s="57"/>
      <c r="I35" s="57"/>
    </row>
    <row r="36" spans="1:9">
      <c r="A36" s="18" t="s">
        <v>197</v>
      </c>
      <c r="B36" s="18">
        <v>8</v>
      </c>
      <c r="C36" s="18">
        <v>400</v>
      </c>
      <c r="D36" s="18">
        <v>633006</v>
      </c>
      <c r="E36" s="18" t="s">
        <v>186</v>
      </c>
      <c r="F36" s="18" t="s">
        <v>155</v>
      </c>
      <c r="G36" s="60">
        <v>500</v>
      </c>
      <c r="H36" s="57"/>
      <c r="I36" s="57"/>
    </row>
    <row r="37" spans="1:9">
      <c r="A37" s="18" t="s">
        <v>197</v>
      </c>
      <c r="B37" s="18">
        <v>9</v>
      </c>
      <c r="C37" s="18">
        <v>111</v>
      </c>
      <c r="D37" s="18">
        <v>633006</v>
      </c>
      <c r="E37" s="18" t="s">
        <v>186</v>
      </c>
      <c r="F37" s="18" t="s">
        <v>162</v>
      </c>
      <c r="G37" s="60">
        <v>2000</v>
      </c>
      <c r="H37" s="57"/>
      <c r="I37" s="57"/>
    </row>
    <row r="38" spans="1:9">
      <c r="A38" s="56" t="s">
        <v>197</v>
      </c>
      <c r="B38" s="56">
        <v>8</v>
      </c>
      <c r="C38" s="56">
        <v>200</v>
      </c>
      <c r="D38" s="56">
        <v>633009</v>
      </c>
      <c r="E38" s="56" t="s">
        <v>186</v>
      </c>
      <c r="F38" s="56" t="s">
        <v>147</v>
      </c>
      <c r="G38" s="28">
        <v>150</v>
      </c>
      <c r="H38" s="57"/>
      <c r="I38" s="57"/>
    </row>
    <row r="39" spans="1:9">
      <c r="A39" s="56" t="s">
        <v>197</v>
      </c>
      <c r="B39" s="56">
        <v>9</v>
      </c>
      <c r="C39" s="56">
        <v>111</v>
      </c>
      <c r="D39" s="56">
        <v>633009</v>
      </c>
      <c r="E39" s="56" t="s">
        <v>186</v>
      </c>
      <c r="F39" s="56" t="s">
        <v>163</v>
      </c>
      <c r="G39" s="28">
        <v>100</v>
      </c>
      <c r="H39" s="57"/>
      <c r="I39" s="57"/>
    </row>
    <row r="40" spans="1:9">
      <c r="A40" s="18" t="s">
        <v>185</v>
      </c>
      <c r="B40" s="18">
        <v>6</v>
      </c>
      <c r="C40" s="18">
        <v>200</v>
      </c>
      <c r="D40" s="18">
        <v>633010</v>
      </c>
      <c r="E40" s="18" t="s">
        <v>186</v>
      </c>
      <c r="F40" s="18" t="s">
        <v>92</v>
      </c>
      <c r="G40" s="60">
        <v>950</v>
      </c>
      <c r="H40" s="57"/>
      <c r="I40" s="57"/>
    </row>
    <row r="41" spans="1:9">
      <c r="A41" s="18" t="s">
        <v>197</v>
      </c>
      <c r="B41" s="18">
        <v>1</v>
      </c>
      <c r="C41" s="18">
        <v>110</v>
      </c>
      <c r="D41" s="18">
        <v>633013</v>
      </c>
      <c r="E41" s="18" t="s">
        <v>186</v>
      </c>
      <c r="F41" s="18" t="s">
        <v>106</v>
      </c>
      <c r="G41" s="60">
        <v>900</v>
      </c>
      <c r="H41" s="57"/>
      <c r="I41" s="57"/>
    </row>
    <row r="42" spans="1:9">
      <c r="A42" s="18" t="s">
        <v>197</v>
      </c>
      <c r="B42" s="18">
        <v>9</v>
      </c>
      <c r="C42" s="18">
        <v>111</v>
      </c>
      <c r="D42" s="18">
        <v>633013</v>
      </c>
      <c r="E42" s="18" t="s">
        <v>186</v>
      </c>
      <c r="F42" s="18" t="s">
        <v>164</v>
      </c>
      <c r="G42" s="60">
        <v>100</v>
      </c>
      <c r="H42" s="57"/>
      <c r="I42" s="57"/>
    </row>
    <row r="43" spans="1:9">
      <c r="A43" s="18" t="s">
        <v>197</v>
      </c>
      <c r="B43" s="18">
        <v>6</v>
      </c>
      <c r="C43" s="18">
        <v>200</v>
      </c>
      <c r="D43" s="18">
        <v>633015</v>
      </c>
      <c r="E43" s="18" t="s">
        <v>204</v>
      </c>
      <c r="F43" s="18" t="s">
        <v>134</v>
      </c>
      <c r="G43" s="60">
        <v>1500</v>
      </c>
      <c r="H43" s="57"/>
      <c r="I43" s="57"/>
    </row>
    <row r="44" spans="1:9">
      <c r="A44" s="18" t="s">
        <v>185</v>
      </c>
      <c r="B44" s="18">
        <v>1</v>
      </c>
      <c r="C44" s="18">
        <v>110</v>
      </c>
      <c r="D44" s="18">
        <v>633016</v>
      </c>
      <c r="E44" s="18" t="s">
        <v>186</v>
      </c>
      <c r="F44" s="18" t="s">
        <v>87</v>
      </c>
      <c r="G44" s="60">
        <v>100</v>
      </c>
      <c r="H44" s="28"/>
      <c r="I44" s="57"/>
    </row>
    <row r="45" spans="1:9">
      <c r="A45" s="18" t="s">
        <v>197</v>
      </c>
      <c r="B45" s="18">
        <v>1</v>
      </c>
      <c r="C45" s="18">
        <v>110</v>
      </c>
      <c r="D45" s="18">
        <v>633016</v>
      </c>
      <c r="E45" s="18" t="s">
        <v>186</v>
      </c>
      <c r="F45" s="18" t="s">
        <v>107</v>
      </c>
      <c r="G45" s="60">
        <v>480</v>
      </c>
      <c r="H45" s="57"/>
      <c r="I45" s="57"/>
    </row>
    <row r="46" spans="1:9">
      <c r="A46" s="20" t="s">
        <v>197</v>
      </c>
      <c r="B46" s="20">
        <v>8</v>
      </c>
      <c r="C46" s="20">
        <v>200</v>
      </c>
      <c r="D46" s="20">
        <v>633016</v>
      </c>
      <c r="E46" s="20" t="s">
        <v>186</v>
      </c>
      <c r="F46" s="20" t="s">
        <v>148</v>
      </c>
      <c r="G46" s="21">
        <v>3000</v>
      </c>
      <c r="H46" s="20">
        <v>300</v>
      </c>
      <c r="I46" s="57"/>
    </row>
    <row r="47" spans="1:9">
      <c r="A47" s="27" t="s">
        <v>197</v>
      </c>
      <c r="B47" s="27">
        <v>1</v>
      </c>
      <c r="C47" s="27">
        <v>110</v>
      </c>
      <c r="D47" s="27">
        <v>634001</v>
      </c>
      <c r="E47" s="27" t="s">
        <v>186</v>
      </c>
      <c r="F47" s="27" t="s">
        <v>108</v>
      </c>
      <c r="G47" s="59">
        <v>950</v>
      </c>
      <c r="H47" s="57"/>
      <c r="I47" s="57"/>
    </row>
    <row r="48" spans="1:9">
      <c r="A48" s="27" t="s">
        <v>197</v>
      </c>
      <c r="B48" s="27">
        <v>6</v>
      </c>
      <c r="C48" s="27">
        <v>200</v>
      </c>
      <c r="D48" s="27">
        <v>634001</v>
      </c>
      <c r="E48" s="27" t="s">
        <v>186</v>
      </c>
      <c r="F48" s="27" t="s">
        <v>135</v>
      </c>
      <c r="G48" s="59">
        <v>1000</v>
      </c>
      <c r="H48" s="57"/>
      <c r="I48" s="57"/>
    </row>
    <row r="49" spans="1:9">
      <c r="A49" s="56" t="s">
        <v>197</v>
      </c>
      <c r="B49" s="56">
        <v>1</v>
      </c>
      <c r="C49" s="56">
        <v>110</v>
      </c>
      <c r="D49" s="56">
        <v>634002</v>
      </c>
      <c r="E49" s="56" t="s">
        <v>186</v>
      </c>
      <c r="F49" s="56" t="s">
        <v>109</v>
      </c>
      <c r="G49" s="28">
        <v>600</v>
      </c>
      <c r="H49" s="57"/>
      <c r="I49" s="57"/>
    </row>
    <row r="50" spans="1:9">
      <c r="A50" s="27" t="s">
        <v>197</v>
      </c>
      <c r="B50" s="27">
        <v>1</v>
      </c>
      <c r="C50" s="27">
        <v>110</v>
      </c>
      <c r="D50" s="27">
        <v>634003</v>
      </c>
      <c r="E50" s="27" t="s">
        <v>186</v>
      </c>
      <c r="F50" s="27" t="s">
        <v>110</v>
      </c>
      <c r="G50" s="59">
        <v>300</v>
      </c>
      <c r="H50" s="57"/>
      <c r="I50" s="57"/>
    </row>
    <row r="51" spans="1:9">
      <c r="A51" s="27" t="s">
        <v>197</v>
      </c>
      <c r="B51" s="27">
        <v>1</v>
      </c>
      <c r="C51" s="27">
        <v>110</v>
      </c>
      <c r="D51" s="27">
        <v>635002</v>
      </c>
      <c r="E51" s="27" t="s">
        <v>186</v>
      </c>
      <c r="F51" s="27" t="s">
        <v>111</v>
      </c>
      <c r="G51" s="59">
        <v>600</v>
      </c>
      <c r="H51" s="57"/>
      <c r="I51" s="57"/>
    </row>
    <row r="52" spans="1:9">
      <c r="A52" s="56" t="s">
        <v>197</v>
      </c>
      <c r="B52" s="56">
        <v>5</v>
      </c>
      <c r="C52" s="56">
        <v>200</v>
      </c>
      <c r="D52" s="56">
        <v>635004</v>
      </c>
      <c r="E52" s="56" t="s">
        <v>186</v>
      </c>
      <c r="F52" s="56" t="s">
        <v>131</v>
      </c>
      <c r="G52" s="28">
        <v>300</v>
      </c>
      <c r="H52" s="28"/>
      <c r="I52" s="57"/>
    </row>
    <row r="53" spans="1:9">
      <c r="A53" s="56" t="s">
        <v>197</v>
      </c>
      <c r="B53" s="56">
        <v>6</v>
      </c>
      <c r="C53" s="56">
        <v>200</v>
      </c>
      <c r="D53" s="56">
        <v>635004</v>
      </c>
      <c r="E53" s="56" t="s">
        <v>186</v>
      </c>
      <c r="F53" s="56" t="s">
        <v>136</v>
      </c>
      <c r="G53" s="28">
        <v>3000</v>
      </c>
      <c r="H53" s="28">
        <f>G49+G50+G51+G53+G52</f>
        <v>4800</v>
      </c>
      <c r="I53" s="57"/>
    </row>
    <row r="54" spans="1:9">
      <c r="A54" s="27" t="s">
        <v>185</v>
      </c>
      <c r="B54" s="27">
        <v>1</v>
      </c>
      <c r="C54" s="27">
        <v>110</v>
      </c>
      <c r="D54" s="27">
        <v>635006</v>
      </c>
      <c r="E54" s="27" t="s">
        <v>204</v>
      </c>
      <c r="F54" s="27" t="s">
        <v>88</v>
      </c>
      <c r="G54" s="59">
        <v>400</v>
      </c>
      <c r="H54" s="28"/>
      <c r="I54" s="57"/>
    </row>
    <row r="55" spans="1:9">
      <c r="A55" s="27" t="s">
        <v>197</v>
      </c>
      <c r="B55" s="27">
        <v>1</v>
      </c>
      <c r="C55" s="27">
        <v>110</v>
      </c>
      <c r="D55" s="27">
        <v>635006</v>
      </c>
      <c r="E55" s="27" t="s">
        <v>186</v>
      </c>
      <c r="F55" s="27" t="s">
        <v>112</v>
      </c>
      <c r="G55" s="59">
        <v>600</v>
      </c>
      <c r="H55" s="57"/>
      <c r="I55" s="57"/>
    </row>
    <row r="56" spans="1:9">
      <c r="A56" s="27" t="s">
        <v>197</v>
      </c>
      <c r="B56" s="27">
        <v>6</v>
      </c>
      <c r="C56" s="27">
        <v>400</v>
      </c>
      <c r="D56" s="27">
        <v>635006</v>
      </c>
      <c r="E56" s="27" t="s">
        <v>186</v>
      </c>
      <c r="F56" s="27" t="s">
        <v>138</v>
      </c>
      <c r="G56" s="59">
        <v>1000</v>
      </c>
      <c r="H56" s="28">
        <f>5000-(G55+G56)</f>
        <v>3400</v>
      </c>
      <c r="I56" s="57"/>
    </row>
    <row r="57" spans="1:9">
      <c r="A57" s="27" t="s">
        <v>197</v>
      </c>
      <c r="B57" s="27">
        <v>7</v>
      </c>
      <c r="C57" s="27">
        <v>600</v>
      </c>
      <c r="D57" s="27">
        <v>635006</v>
      </c>
      <c r="E57" s="27" t="s">
        <v>186</v>
      </c>
      <c r="F57" s="27" t="s">
        <v>141</v>
      </c>
      <c r="G57" s="59">
        <v>2000</v>
      </c>
      <c r="H57" s="57"/>
      <c r="I57" s="57"/>
    </row>
    <row r="58" spans="1:9">
      <c r="A58" s="27" t="s">
        <v>197</v>
      </c>
      <c r="B58" s="27">
        <v>8</v>
      </c>
      <c r="C58" s="27">
        <v>200</v>
      </c>
      <c r="D58" s="27">
        <v>635006</v>
      </c>
      <c r="E58" s="27" t="s">
        <v>186</v>
      </c>
      <c r="F58" s="27" t="s">
        <v>149</v>
      </c>
      <c r="G58" s="59">
        <v>2500</v>
      </c>
      <c r="H58" s="57"/>
      <c r="I58" s="57"/>
    </row>
    <row r="59" spans="1:9">
      <c r="A59" s="27" t="s">
        <v>197</v>
      </c>
      <c r="B59" s="27">
        <v>8</v>
      </c>
      <c r="C59" s="27">
        <v>300</v>
      </c>
      <c r="D59" s="27">
        <v>635006</v>
      </c>
      <c r="E59" s="27" t="s">
        <v>186</v>
      </c>
      <c r="F59" s="27" t="s">
        <v>153</v>
      </c>
      <c r="G59" s="59">
        <v>2500</v>
      </c>
      <c r="H59" s="57"/>
      <c r="I59" s="57"/>
    </row>
    <row r="60" spans="1:9">
      <c r="A60" s="27" t="s">
        <v>197</v>
      </c>
      <c r="B60" s="27">
        <v>8</v>
      </c>
      <c r="C60" s="27">
        <v>400</v>
      </c>
      <c r="D60" s="27">
        <v>635006</v>
      </c>
      <c r="E60" s="27" t="s">
        <v>186</v>
      </c>
      <c r="F60" s="27" t="s">
        <v>156</v>
      </c>
      <c r="G60" s="59">
        <v>800</v>
      </c>
      <c r="H60" s="28">
        <f>20000-(G58+G59+G60)</f>
        <v>14200</v>
      </c>
      <c r="I60" s="57"/>
    </row>
    <row r="61" spans="1:9">
      <c r="A61" s="27" t="s">
        <v>197</v>
      </c>
      <c r="B61" s="27">
        <v>9</v>
      </c>
      <c r="C61" s="27">
        <v>111</v>
      </c>
      <c r="D61" s="27">
        <v>635006</v>
      </c>
      <c r="E61" s="27" t="s">
        <v>186</v>
      </c>
      <c r="F61" s="27" t="s">
        <v>165</v>
      </c>
      <c r="G61" s="59">
        <v>300</v>
      </c>
      <c r="H61" s="57"/>
      <c r="I61" s="57"/>
    </row>
    <row r="62" spans="1:9">
      <c r="A62" s="27" t="s">
        <v>197</v>
      </c>
      <c r="B62" s="27">
        <v>4</v>
      </c>
      <c r="C62" s="27">
        <v>510</v>
      </c>
      <c r="D62" s="27">
        <v>635010</v>
      </c>
      <c r="E62" s="27" t="s">
        <v>186</v>
      </c>
      <c r="F62" s="27" t="s">
        <v>128</v>
      </c>
      <c r="G62" s="59">
        <v>1000</v>
      </c>
      <c r="H62" s="28"/>
      <c r="I62" s="57"/>
    </row>
    <row r="63" spans="1:9">
      <c r="A63" s="27" t="s">
        <v>197</v>
      </c>
      <c r="B63" s="27">
        <v>1</v>
      </c>
      <c r="C63" s="27">
        <v>110</v>
      </c>
      <c r="D63" s="27">
        <v>637001</v>
      </c>
      <c r="E63" s="27" t="s">
        <v>186</v>
      </c>
      <c r="F63" s="27" t="s">
        <v>113</v>
      </c>
      <c r="G63" s="59">
        <v>80</v>
      </c>
      <c r="H63" s="57"/>
      <c r="I63" s="57"/>
    </row>
    <row r="64" spans="1:9">
      <c r="A64" s="27" t="s">
        <v>197</v>
      </c>
      <c r="B64" s="27">
        <v>1</v>
      </c>
      <c r="C64" s="27">
        <v>110</v>
      </c>
      <c r="D64" s="27">
        <v>637003</v>
      </c>
      <c r="E64" s="27" t="s">
        <v>186</v>
      </c>
      <c r="F64" s="27" t="s">
        <v>114</v>
      </c>
      <c r="G64" s="59">
        <v>1000</v>
      </c>
      <c r="H64" s="57"/>
      <c r="I64" s="57"/>
    </row>
    <row r="65" spans="1:9">
      <c r="A65" s="27" t="s">
        <v>185</v>
      </c>
      <c r="B65" s="27">
        <v>8</v>
      </c>
      <c r="C65" s="27">
        <v>200</v>
      </c>
      <c r="D65" s="27">
        <v>637004</v>
      </c>
      <c r="E65" s="27" t="s">
        <v>186</v>
      </c>
      <c r="F65" s="27" t="s">
        <v>94</v>
      </c>
      <c r="G65" s="59">
        <v>1000</v>
      </c>
      <c r="H65" s="57"/>
      <c r="I65" s="57"/>
    </row>
    <row r="66" spans="1:9">
      <c r="A66" s="27" t="s">
        <v>185</v>
      </c>
      <c r="B66" s="27">
        <v>10</v>
      </c>
      <c r="C66" s="27">
        <v>700</v>
      </c>
      <c r="D66" s="27">
        <v>637004</v>
      </c>
      <c r="E66" s="27" t="s">
        <v>186</v>
      </c>
      <c r="F66" s="27" t="s">
        <v>59</v>
      </c>
      <c r="G66" s="59">
        <v>900</v>
      </c>
      <c r="H66" s="57"/>
      <c r="I66" s="57"/>
    </row>
    <row r="67" spans="1:9">
      <c r="A67" s="27" t="s">
        <v>197</v>
      </c>
      <c r="B67" s="27">
        <v>1</v>
      </c>
      <c r="C67" s="27">
        <v>110</v>
      </c>
      <c r="D67" s="27">
        <v>637004</v>
      </c>
      <c r="E67" s="27" t="s">
        <v>186</v>
      </c>
      <c r="F67" s="27" t="s">
        <v>115</v>
      </c>
      <c r="G67" s="59">
        <v>6400</v>
      </c>
      <c r="H67" s="57"/>
      <c r="I67" s="57"/>
    </row>
    <row r="68" spans="1:9">
      <c r="A68" s="27" t="s">
        <v>197</v>
      </c>
      <c r="B68" s="27">
        <v>3</v>
      </c>
      <c r="C68" s="27">
        <v>200</v>
      </c>
      <c r="D68" s="27">
        <v>637004</v>
      </c>
      <c r="E68" s="27" t="s">
        <v>186</v>
      </c>
      <c r="F68" s="27" t="s">
        <v>126</v>
      </c>
      <c r="G68" s="59">
        <v>500</v>
      </c>
      <c r="H68" s="57"/>
      <c r="I68" s="57"/>
    </row>
    <row r="69" spans="1:9">
      <c r="A69" s="27" t="s">
        <v>197</v>
      </c>
      <c r="B69" s="27">
        <v>5</v>
      </c>
      <c r="C69" s="27">
        <v>100</v>
      </c>
      <c r="D69" s="27">
        <v>637004</v>
      </c>
      <c r="E69" s="27" t="s">
        <v>186</v>
      </c>
      <c r="F69" s="27" t="s">
        <v>129</v>
      </c>
      <c r="G69" s="59">
        <v>27000</v>
      </c>
      <c r="H69" s="57"/>
      <c r="I69" s="57"/>
    </row>
    <row r="70" spans="1:9">
      <c r="A70" s="27" t="s">
        <v>197</v>
      </c>
      <c r="B70" s="27">
        <v>8</v>
      </c>
      <c r="C70" s="27">
        <v>200</v>
      </c>
      <c r="D70" s="27">
        <v>637004</v>
      </c>
      <c r="E70" s="27" t="s">
        <v>186</v>
      </c>
      <c r="F70" s="27" t="s">
        <v>150</v>
      </c>
      <c r="G70" s="59">
        <v>3500</v>
      </c>
      <c r="H70" s="57"/>
      <c r="I70" s="57"/>
    </row>
    <row r="71" spans="1:9">
      <c r="A71" s="27" t="s">
        <v>197</v>
      </c>
      <c r="B71" s="27">
        <v>9</v>
      </c>
      <c r="C71" s="27">
        <v>111</v>
      </c>
      <c r="D71" s="27">
        <v>637004</v>
      </c>
      <c r="E71" s="27" t="s">
        <v>186</v>
      </c>
      <c r="F71" s="27" t="s">
        <v>166</v>
      </c>
      <c r="G71" s="59">
        <v>800</v>
      </c>
      <c r="H71" s="57"/>
      <c r="I71" s="57"/>
    </row>
    <row r="72" spans="1:9">
      <c r="A72" s="27" t="s">
        <v>197</v>
      </c>
      <c r="B72" s="27">
        <v>1</v>
      </c>
      <c r="C72" s="27">
        <v>110</v>
      </c>
      <c r="D72" s="27">
        <v>637012</v>
      </c>
      <c r="E72" s="27" t="s">
        <v>186</v>
      </c>
      <c r="F72" s="27" t="s">
        <v>116</v>
      </c>
      <c r="G72" s="59">
        <v>400</v>
      </c>
      <c r="H72" s="57"/>
      <c r="I72" s="57"/>
    </row>
    <row r="73" spans="1:9">
      <c r="A73" s="27" t="s">
        <v>185</v>
      </c>
      <c r="B73" s="27">
        <v>1</v>
      </c>
      <c r="C73" s="27">
        <v>110</v>
      </c>
      <c r="D73" s="27">
        <v>637014</v>
      </c>
      <c r="E73" s="27" t="s">
        <v>186</v>
      </c>
      <c r="F73" s="27" t="s">
        <v>89</v>
      </c>
      <c r="G73" s="59">
        <v>800</v>
      </c>
      <c r="H73" s="28"/>
      <c r="I73" s="57"/>
    </row>
    <row r="74" spans="1:9">
      <c r="A74" s="27" t="s">
        <v>185</v>
      </c>
      <c r="B74" s="27">
        <v>10</v>
      </c>
      <c r="C74" s="27">
        <v>700</v>
      </c>
      <c r="D74" s="27">
        <v>637014</v>
      </c>
      <c r="E74" s="27" t="s">
        <v>186</v>
      </c>
      <c r="F74" s="27" t="s">
        <v>96</v>
      </c>
      <c r="G74" s="59">
        <v>1050</v>
      </c>
      <c r="H74" s="28"/>
      <c r="I74" s="57"/>
    </row>
    <row r="75" spans="1:9">
      <c r="A75" s="27" t="s">
        <v>197</v>
      </c>
      <c r="B75" s="27">
        <v>1</v>
      </c>
      <c r="C75" s="27">
        <v>110</v>
      </c>
      <c r="D75" s="27">
        <v>637014</v>
      </c>
      <c r="E75" s="27" t="s">
        <v>186</v>
      </c>
      <c r="F75" s="27" t="s">
        <v>117</v>
      </c>
      <c r="G75" s="59">
        <v>6000</v>
      </c>
      <c r="H75" s="57"/>
      <c r="I75" s="57"/>
    </row>
    <row r="76" spans="1:9">
      <c r="A76" s="27" t="s">
        <v>197</v>
      </c>
      <c r="B76" s="27">
        <v>9</v>
      </c>
      <c r="C76" s="27">
        <v>111</v>
      </c>
      <c r="D76" s="27">
        <v>637014</v>
      </c>
      <c r="E76" s="27" t="s">
        <v>186</v>
      </c>
      <c r="F76" s="27" t="s">
        <v>167</v>
      </c>
      <c r="G76" s="59">
        <v>1500</v>
      </c>
      <c r="H76" s="57"/>
      <c r="I76" s="57"/>
    </row>
    <row r="77" spans="1:9">
      <c r="A77" s="27" t="s">
        <v>197</v>
      </c>
      <c r="B77" s="27">
        <v>10</v>
      </c>
      <c r="C77" s="27">
        <v>700</v>
      </c>
      <c r="D77" s="27">
        <v>637014</v>
      </c>
      <c r="E77" s="27" t="s">
        <v>204</v>
      </c>
      <c r="F77" s="27" t="s">
        <v>171</v>
      </c>
      <c r="G77" s="59">
        <v>3200</v>
      </c>
      <c r="H77" s="57"/>
      <c r="I77" s="57"/>
    </row>
    <row r="78" spans="1:9">
      <c r="A78" s="27" t="s">
        <v>185</v>
      </c>
      <c r="B78" s="27">
        <v>6</v>
      </c>
      <c r="C78" s="27">
        <v>200</v>
      </c>
      <c r="D78" s="27">
        <v>637015</v>
      </c>
      <c r="E78" s="27" t="s">
        <v>186</v>
      </c>
      <c r="F78" s="27" t="s">
        <v>93</v>
      </c>
      <c r="G78" s="59">
        <v>50</v>
      </c>
      <c r="H78" s="28"/>
      <c r="I78" s="57"/>
    </row>
    <row r="79" spans="1:9">
      <c r="A79" s="27" t="s">
        <v>197</v>
      </c>
      <c r="B79" s="27">
        <v>1</v>
      </c>
      <c r="C79" s="27">
        <v>110</v>
      </c>
      <c r="D79" s="27">
        <v>637015</v>
      </c>
      <c r="E79" s="27" t="s">
        <v>186</v>
      </c>
      <c r="F79" s="27" t="s">
        <v>118</v>
      </c>
      <c r="G79" s="59">
        <v>300</v>
      </c>
      <c r="H79" s="57"/>
      <c r="I79" s="57"/>
    </row>
    <row r="80" spans="1:9">
      <c r="A80" s="27" t="s">
        <v>197</v>
      </c>
      <c r="B80" s="27">
        <v>9</v>
      </c>
      <c r="C80" s="27">
        <v>111</v>
      </c>
      <c r="D80" s="27">
        <v>637015</v>
      </c>
      <c r="E80" s="27" t="s">
        <v>186</v>
      </c>
      <c r="F80" s="27" t="s">
        <v>168</v>
      </c>
      <c r="G80" s="59">
        <v>50</v>
      </c>
      <c r="H80" s="57"/>
      <c r="I80" s="57"/>
    </row>
    <row r="81" spans="1:9">
      <c r="A81" s="27" t="s">
        <v>197</v>
      </c>
      <c r="B81" s="27">
        <v>1</v>
      </c>
      <c r="C81" s="27">
        <v>110</v>
      </c>
      <c r="D81" s="27">
        <v>637016</v>
      </c>
      <c r="E81" s="27" t="s">
        <v>186</v>
      </c>
      <c r="F81" s="27" t="s">
        <v>119</v>
      </c>
      <c r="G81" s="59">
        <v>800</v>
      </c>
      <c r="H81" s="57"/>
      <c r="I81" s="57"/>
    </row>
    <row r="82" spans="1:9">
      <c r="A82" s="27" t="s">
        <v>197</v>
      </c>
      <c r="B82" s="27">
        <v>9</v>
      </c>
      <c r="C82" s="27">
        <v>111</v>
      </c>
      <c r="D82" s="27">
        <v>637016</v>
      </c>
      <c r="E82" s="27" t="s">
        <v>186</v>
      </c>
      <c r="F82" s="27" t="s">
        <v>169</v>
      </c>
      <c r="G82" s="59">
        <v>70</v>
      </c>
      <c r="H82" s="28">
        <f>G70+G71+G72+G73+G74+G75+G76+G77+G78+G79+G80+G81+G82+G83+G7</f>
        <v>60630</v>
      </c>
      <c r="I82" s="57"/>
    </row>
    <row r="83" spans="1:9">
      <c r="A83" s="27" t="s">
        <v>185</v>
      </c>
      <c r="B83" s="27">
        <v>1</v>
      </c>
      <c r="C83" s="27">
        <v>110</v>
      </c>
      <c r="D83" s="27">
        <v>637026</v>
      </c>
      <c r="E83" s="27" t="s">
        <v>186</v>
      </c>
      <c r="F83" s="27" t="s">
        <v>90</v>
      </c>
      <c r="G83" s="59">
        <v>1500</v>
      </c>
      <c r="H83" s="28">
        <f>SUM(G79:G83)</f>
        <v>2720</v>
      </c>
      <c r="I83" s="57"/>
    </row>
    <row r="84" spans="1:9">
      <c r="A84" s="27" t="s">
        <v>197</v>
      </c>
      <c r="B84" s="27">
        <v>1</v>
      </c>
      <c r="C84" s="27">
        <v>110</v>
      </c>
      <c r="D84" s="27">
        <v>637026</v>
      </c>
      <c r="E84" s="27" t="s">
        <v>186</v>
      </c>
      <c r="F84" s="27" t="s">
        <v>120</v>
      </c>
      <c r="G84" s="59">
        <v>1720</v>
      </c>
      <c r="H84" s="57"/>
      <c r="I84" s="57"/>
    </row>
    <row r="85" spans="1:9">
      <c r="A85" s="27" t="s">
        <v>197</v>
      </c>
      <c r="B85" s="27">
        <v>8</v>
      </c>
      <c r="C85" s="27">
        <v>200</v>
      </c>
      <c r="D85" s="27">
        <v>637027</v>
      </c>
      <c r="E85" s="27" t="s">
        <v>186</v>
      </c>
      <c r="F85" s="27" t="s">
        <v>151</v>
      </c>
      <c r="G85" s="61">
        <v>3000</v>
      </c>
      <c r="H85" s="28">
        <f>19000-(G77+G78+G79+G82+G83+G84+G85)</f>
        <v>9160</v>
      </c>
      <c r="I85" s="57"/>
    </row>
    <row r="86" spans="1:9">
      <c r="A86" s="27" t="s">
        <v>197</v>
      </c>
      <c r="B86" s="27">
        <v>8</v>
      </c>
      <c r="C86" s="27">
        <v>200</v>
      </c>
      <c r="D86" s="27">
        <v>637027</v>
      </c>
      <c r="E86" s="27" t="s">
        <v>198</v>
      </c>
      <c r="F86" s="27" t="s">
        <v>152</v>
      </c>
      <c r="G86" s="59">
        <v>350</v>
      </c>
      <c r="H86" s="57"/>
      <c r="I86" s="57"/>
    </row>
    <row r="87" spans="1:9">
      <c r="A87" s="27" t="s">
        <v>197</v>
      </c>
      <c r="B87" s="27">
        <v>1</v>
      </c>
      <c r="C87" s="27">
        <v>110</v>
      </c>
      <c r="D87" s="27">
        <v>641006</v>
      </c>
      <c r="E87" s="27" t="s">
        <v>186</v>
      </c>
      <c r="F87" s="27" t="s">
        <v>121</v>
      </c>
      <c r="G87" s="59">
        <v>660</v>
      </c>
      <c r="H87" s="57"/>
      <c r="I87" s="57"/>
    </row>
    <row r="88" spans="1:9">
      <c r="A88" s="27" t="s">
        <v>197</v>
      </c>
      <c r="B88" s="27">
        <v>1</v>
      </c>
      <c r="C88" s="27">
        <v>110</v>
      </c>
      <c r="D88" s="27">
        <v>642001</v>
      </c>
      <c r="E88" s="27" t="s">
        <v>186</v>
      </c>
      <c r="F88" s="27" t="s">
        <v>122</v>
      </c>
      <c r="G88" s="59">
        <v>280</v>
      </c>
      <c r="H88" s="57"/>
      <c r="I88" s="57"/>
    </row>
    <row r="89" spans="1:9">
      <c r="A89" s="27" t="s">
        <v>197</v>
      </c>
      <c r="B89" s="27">
        <v>1</v>
      </c>
      <c r="C89" s="27">
        <v>110</v>
      </c>
      <c r="D89" s="27">
        <v>642002</v>
      </c>
      <c r="E89" s="27" t="s">
        <v>186</v>
      </c>
      <c r="F89" s="27" t="s">
        <v>123</v>
      </c>
      <c r="G89" s="59">
        <v>810</v>
      </c>
      <c r="H89" s="57"/>
      <c r="I89" s="57"/>
    </row>
    <row r="90" spans="1:9">
      <c r="A90" s="27" t="s">
        <v>197</v>
      </c>
      <c r="B90" s="27">
        <v>1</v>
      </c>
      <c r="C90" s="27">
        <v>110</v>
      </c>
      <c r="D90" s="27">
        <v>642006</v>
      </c>
      <c r="E90" s="27" t="s">
        <v>186</v>
      </c>
      <c r="F90" s="27" t="s">
        <v>124</v>
      </c>
      <c r="G90" s="59"/>
      <c r="H90" s="28">
        <f>G89+G88+G87+G86+G85+G83+G82+G81+G80+G79+G73+G70+G66+G65+G64</f>
        <v>15020</v>
      </c>
      <c r="I90" s="57"/>
    </row>
    <row r="91" spans="1:9">
      <c r="A91" s="27" t="s">
        <v>197</v>
      </c>
      <c r="B91" s="27">
        <v>1</v>
      </c>
      <c r="C91" s="27">
        <v>110</v>
      </c>
      <c r="D91" s="27">
        <v>717002</v>
      </c>
      <c r="E91" s="27" t="s">
        <v>186</v>
      </c>
      <c r="F91" s="27" t="s">
        <v>52</v>
      </c>
      <c r="G91" s="59">
        <v>3500</v>
      </c>
      <c r="H91" s="57"/>
      <c r="I91" s="57"/>
    </row>
    <row r="92" spans="1:9">
      <c r="A92" s="20" t="s">
        <v>185</v>
      </c>
      <c r="B92" s="20">
        <v>10</v>
      </c>
      <c r="C92" s="20">
        <v>700</v>
      </c>
      <c r="D92" s="20" t="s">
        <v>205</v>
      </c>
      <c r="E92" s="20" t="s">
        <v>186</v>
      </c>
      <c r="F92" s="20" t="s">
        <v>97</v>
      </c>
      <c r="G92" s="21">
        <v>100</v>
      </c>
      <c r="H92" s="28">
        <f>G91+G92</f>
        <v>3600</v>
      </c>
      <c r="I92" s="57"/>
    </row>
    <row r="93" spans="1:9">
      <c r="A93" s="18" t="s">
        <v>201</v>
      </c>
      <c r="B93" s="18" t="s">
        <v>206</v>
      </c>
      <c r="C93" s="18" t="s">
        <v>207</v>
      </c>
      <c r="D93" s="18" t="s">
        <v>208</v>
      </c>
      <c r="E93" s="18" t="s">
        <v>186</v>
      </c>
      <c r="F93" s="18" t="s">
        <v>209</v>
      </c>
      <c r="G93" s="60">
        <v>1300</v>
      </c>
      <c r="H93" s="28"/>
      <c r="I93" s="57"/>
    </row>
    <row r="94" spans="1:9">
      <c r="A94" s="27" t="s">
        <v>201</v>
      </c>
      <c r="B94" s="27" t="s">
        <v>210</v>
      </c>
      <c r="C94" s="27" t="s">
        <v>211</v>
      </c>
      <c r="D94" s="27" t="s">
        <v>212</v>
      </c>
      <c r="E94" s="27" t="s">
        <v>186</v>
      </c>
      <c r="F94" s="27" t="s">
        <v>170</v>
      </c>
      <c r="G94" s="59">
        <v>5900</v>
      </c>
      <c r="H94" s="28"/>
      <c r="I94" s="57"/>
    </row>
    <row r="95" spans="1:9">
      <c r="A95" s="56" t="s">
        <v>201</v>
      </c>
      <c r="B95" s="56" t="s">
        <v>213</v>
      </c>
      <c r="C95" s="56" t="s">
        <v>214</v>
      </c>
      <c r="D95" s="56" t="s">
        <v>215</v>
      </c>
      <c r="E95" s="56" t="s">
        <v>186</v>
      </c>
      <c r="F95" s="56" t="s">
        <v>216</v>
      </c>
      <c r="G95" s="28">
        <v>10000</v>
      </c>
      <c r="H95" s="57"/>
      <c r="I95" s="57"/>
    </row>
    <row r="96" spans="1:9">
      <c r="A96" s="56" t="s">
        <v>201</v>
      </c>
      <c r="B96" s="56" t="s">
        <v>217</v>
      </c>
      <c r="C96" s="56" t="s">
        <v>214</v>
      </c>
      <c r="D96" s="56" t="s">
        <v>218</v>
      </c>
      <c r="E96" s="56" t="s">
        <v>186</v>
      </c>
      <c r="F96" s="56" t="s">
        <v>224</v>
      </c>
      <c r="G96" s="28">
        <v>25000</v>
      </c>
      <c r="H96" s="57"/>
      <c r="I96" s="57"/>
    </row>
    <row r="97" spans="1:9">
      <c r="A97" s="56" t="s">
        <v>201</v>
      </c>
      <c r="B97" s="56" t="s">
        <v>213</v>
      </c>
      <c r="C97" s="56" t="s">
        <v>214</v>
      </c>
      <c r="D97" s="56" t="s">
        <v>218</v>
      </c>
      <c r="E97" s="56" t="s">
        <v>186</v>
      </c>
      <c r="F97" s="56" t="s">
        <v>54</v>
      </c>
      <c r="G97" s="28">
        <v>15000</v>
      </c>
      <c r="H97" s="57"/>
      <c r="I97" s="57"/>
    </row>
    <row r="98" spans="1:9">
      <c r="A98" s="27" t="s">
        <v>201</v>
      </c>
      <c r="B98" s="27">
        <v>1</v>
      </c>
      <c r="C98" s="27">
        <v>110</v>
      </c>
      <c r="D98" s="27" t="s">
        <v>221</v>
      </c>
      <c r="E98" s="27" t="s">
        <v>186</v>
      </c>
      <c r="F98" s="27" t="s">
        <v>223</v>
      </c>
      <c r="G98" s="59">
        <v>25000</v>
      </c>
      <c r="H98" s="57"/>
      <c r="I98" s="57"/>
    </row>
    <row r="99" spans="1:9">
      <c r="A99" s="58"/>
      <c r="B99" s="58"/>
      <c r="C99" s="58"/>
      <c r="D99" s="58"/>
      <c r="E99" s="58"/>
      <c r="F99" s="58" t="s">
        <v>172</v>
      </c>
      <c r="G99" s="28">
        <f>SUM(G8:G98)</f>
        <v>261470</v>
      </c>
      <c r="H99" s="28"/>
      <c r="I99" s="57"/>
    </row>
    <row r="100" spans="1:9">
      <c r="A100" s="56" t="s">
        <v>201</v>
      </c>
      <c r="B100" s="56" t="s">
        <v>213</v>
      </c>
      <c r="C100" s="56" t="s">
        <v>214</v>
      </c>
      <c r="D100" s="56"/>
      <c r="E100" s="56"/>
      <c r="F100" s="56" t="s">
        <v>53</v>
      </c>
      <c r="G100" s="28">
        <v>5000</v>
      </c>
      <c r="H100" s="57"/>
      <c r="I100" s="57"/>
    </row>
    <row r="101" spans="1:9">
      <c r="A101" s="56" t="s">
        <v>201</v>
      </c>
      <c r="B101" s="56" t="s">
        <v>213</v>
      </c>
      <c r="C101" s="56" t="s">
        <v>214</v>
      </c>
      <c r="D101" s="56"/>
      <c r="E101" s="56"/>
      <c r="F101" s="56" t="s">
        <v>225</v>
      </c>
      <c r="G101" s="28">
        <v>5000</v>
      </c>
      <c r="H101" s="57"/>
      <c r="I101" s="57"/>
    </row>
    <row r="102" spans="1:9">
      <c r="A102" s="56" t="s">
        <v>201</v>
      </c>
      <c r="B102" s="56" t="s">
        <v>219</v>
      </c>
      <c r="C102" s="56" t="s">
        <v>220</v>
      </c>
      <c r="D102" s="56"/>
      <c r="E102" s="56"/>
      <c r="F102" s="56" t="s">
        <v>55</v>
      </c>
      <c r="G102" s="28">
        <v>5000</v>
      </c>
      <c r="H102" s="57"/>
      <c r="I102" s="57"/>
    </row>
    <row r="103" spans="1:9">
      <c r="A103" s="56"/>
      <c r="B103" s="58"/>
      <c r="C103" s="58"/>
      <c r="D103" s="58"/>
      <c r="E103" s="58"/>
      <c r="F103" s="58" t="s">
        <v>222</v>
      </c>
      <c r="G103" s="28">
        <f>SUM(G95:G102)</f>
        <v>351470</v>
      </c>
      <c r="H103" s="28">
        <f>G94+G103</f>
        <v>357370</v>
      </c>
      <c r="I103" s="57"/>
    </row>
    <row r="104" spans="1:9">
      <c r="A104" s="56" t="s">
        <v>197</v>
      </c>
      <c r="B104" s="58"/>
      <c r="C104" s="58"/>
      <c r="D104" s="58"/>
      <c r="E104" s="58"/>
      <c r="F104" s="58" t="s">
        <v>174</v>
      </c>
      <c r="G104" s="28"/>
      <c r="H104" s="57"/>
      <c r="I104" s="57"/>
    </row>
  </sheetData>
  <autoFilter ref="A1:H104">
    <sortState ref="A2:H104">
      <sortCondition ref="D1:D104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5:G21"/>
  <sheetViews>
    <sheetView workbookViewId="0">
      <selection activeCell="E18" sqref="E18"/>
    </sheetView>
  </sheetViews>
  <sheetFormatPr defaultRowHeight="15"/>
  <cols>
    <col min="3" max="3" width="14.7109375" bestFit="1" customWidth="1"/>
    <col min="5" max="5" width="14.7109375" bestFit="1" customWidth="1"/>
    <col min="6" max="6" width="13.7109375" bestFit="1" customWidth="1"/>
    <col min="7" max="7" width="10.28515625" bestFit="1" customWidth="1"/>
  </cols>
  <sheetData>
    <row r="5" spans="2:7">
      <c r="B5" t="s">
        <v>226</v>
      </c>
      <c r="C5" s="62">
        <v>268700</v>
      </c>
      <c r="D5" s="62" t="s">
        <v>230</v>
      </c>
      <c r="E5" s="62">
        <v>287150</v>
      </c>
      <c r="F5" s="62"/>
    </row>
    <row r="6" spans="2:7">
      <c r="B6" t="s">
        <v>227</v>
      </c>
      <c r="C6" s="62">
        <v>16350</v>
      </c>
      <c r="D6" s="62" t="s">
        <v>231</v>
      </c>
      <c r="E6" s="62">
        <v>93500</v>
      </c>
      <c r="F6" s="62"/>
    </row>
    <row r="7" spans="2:7">
      <c r="B7" t="s">
        <v>228</v>
      </c>
      <c r="C7" s="62">
        <v>10155</v>
      </c>
      <c r="D7" s="62"/>
      <c r="E7" s="62"/>
      <c r="F7" s="62"/>
    </row>
    <row r="8" spans="2:7">
      <c r="B8" t="s">
        <v>229</v>
      </c>
      <c r="C8" s="62">
        <v>85445</v>
      </c>
      <c r="D8" s="62"/>
      <c r="E8" s="62"/>
      <c r="F8" s="62"/>
    </row>
    <row r="9" spans="2:7">
      <c r="C9" s="62">
        <f>SUM(C5:C8)</f>
        <v>380650</v>
      </c>
      <c r="D9" s="62"/>
      <c r="E9" s="62">
        <f>SUM(E5:E8)</f>
        <v>380650</v>
      </c>
      <c r="F9" s="62">
        <f>C9-E9</f>
        <v>0</v>
      </c>
    </row>
    <row r="10" spans="2:7">
      <c r="C10" s="62"/>
      <c r="D10" s="62"/>
      <c r="E10" s="62"/>
      <c r="F10" s="62"/>
    </row>
    <row r="11" spans="2:7">
      <c r="B11" t="s">
        <v>226</v>
      </c>
      <c r="C11" s="62">
        <v>271700</v>
      </c>
      <c r="D11" s="62" t="s">
        <v>230</v>
      </c>
      <c r="E11" s="62">
        <v>295610</v>
      </c>
      <c r="F11" s="62"/>
      <c r="G11" s="63">
        <f>C11-F15</f>
        <v>271700</v>
      </c>
    </row>
    <row r="12" spans="2:7">
      <c r="B12" t="s">
        <v>227</v>
      </c>
      <c r="C12" s="62">
        <v>15700</v>
      </c>
      <c r="D12" s="62" t="s">
        <v>231</v>
      </c>
      <c r="E12" s="62">
        <v>0</v>
      </c>
      <c r="F12" s="62"/>
    </row>
    <row r="13" spans="2:7">
      <c r="B13" t="s">
        <v>228</v>
      </c>
      <c r="C13" s="62">
        <v>8210</v>
      </c>
      <c r="D13" s="62"/>
      <c r="E13" s="62"/>
      <c r="F13" s="62"/>
    </row>
    <row r="14" spans="2:7">
      <c r="B14" t="s">
        <v>229</v>
      </c>
      <c r="C14" s="62">
        <v>0</v>
      </c>
      <c r="D14" s="62"/>
      <c r="E14" s="62"/>
      <c r="F14" s="62"/>
    </row>
    <row r="15" spans="2:7">
      <c r="C15" s="62">
        <f>SUM(C11:C14)</f>
        <v>295610</v>
      </c>
      <c r="D15" s="62"/>
      <c r="E15" s="62">
        <f>SUM(E11:E14)</f>
        <v>295610</v>
      </c>
      <c r="F15" s="62">
        <f>C15-E15</f>
        <v>0</v>
      </c>
    </row>
    <row r="16" spans="2:7">
      <c r="C16" s="62"/>
      <c r="D16" s="62"/>
      <c r="E16" s="62"/>
      <c r="F16" s="62"/>
    </row>
    <row r="17" spans="2:7">
      <c r="B17" t="s">
        <v>226</v>
      </c>
      <c r="C17" s="62">
        <v>271700</v>
      </c>
      <c r="D17" s="62" t="s">
        <v>230</v>
      </c>
      <c r="E17" s="62">
        <v>298610</v>
      </c>
      <c r="F17" s="62"/>
      <c r="G17" s="63">
        <f>C17-F21</f>
        <v>271700</v>
      </c>
    </row>
    <row r="18" spans="2:7">
      <c r="B18" t="s">
        <v>227</v>
      </c>
      <c r="C18" s="62">
        <v>15700</v>
      </c>
      <c r="D18" s="62" t="s">
        <v>231</v>
      </c>
      <c r="E18" s="62">
        <v>0</v>
      </c>
      <c r="F18" s="62"/>
    </row>
    <row r="19" spans="2:7">
      <c r="B19" t="s">
        <v>228</v>
      </c>
      <c r="C19" s="62">
        <v>11210</v>
      </c>
      <c r="D19" s="62"/>
      <c r="E19" s="62"/>
      <c r="F19" s="62"/>
    </row>
    <row r="20" spans="2:7">
      <c r="B20" t="s">
        <v>229</v>
      </c>
      <c r="C20" s="62">
        <v>0</v>
      </c>
      <c r="D20" s="62"/>
      <c r="E20" s="62"/>
      <c r="F20" s="62"/>
    </row>
    <row r="21" spans="2:7">
      <c r="C21" s="62">
        <f>SUM(C17:C20)</f>
        <v>298610</v>
      </c>
      <c r="D21" s="62"/>
      <c r="E21" s="62">
        <f>SUM(E17:E20)</f>
        <v>298610</v>
      </c>
      <c r="F21" s="62">
        <f>C21-E21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J5" sqref="J5"/>
    </sheetView>
  </sheetViews>
  <sheetFormatPr defaultRowHeight="15"/>
  <cols>
    <col min="1" max="1" width="28.140625" customWidth="1"/>
    <col min="4" max="4" width="12.5703125" customWidth="1"/>
  </cols>
  <sheetData>
    <row r="1" spans="1:12">
      <c r="B1" t="s">
        <v>339</v>
      </c>
      <c r="C1" t="s">
        <v>338</v>
      </c>
    </row>
    <row r="3" spans="1:12">
      <c r="A3" t="s">
        <v>336</v>
      </c>
      <c r="B3">
        <v>23</v>
      </c>
      <c r="C3">
        <v>2.5</v>
      </c>
      <c r="D3" s="88">
        <v>57.5</v>
      </c>
      <c r="E3">
        <v>5672</v>
      </c>
      <c r="J3">
        <v>500</v>
      </c>
      <c r="L3" t="s">
        <v>345</v>
      </c>
    </row>
    <row r="4" spans="1:12">
      <c r="A4" t="s">
        <v>344</v>
      </c>
      <c r="B4">
        <v>66</v>
      </c>
      <c r="C4">
        <v>1.1000000000000001</v>
      </c>
      <c r="D4" s="88">
        <v>72.599999999999994</v>
      </c>
      <c r="E4">
        <f>16238</f>
        <v>16238</v>
      </c>
      <c r="J4">
        <f>12*J3</f>
        <v>6000</v>
      </c>
      <c r="L4" t="s">
        <v>343</v>
      </c>
    </row>
    <row r="5" spans="1:12">
      <c r="A5" t="s">
        <v>333</v>
      </c>
      <c r="B5">
        <v>23</v>
      </c>
      <c r="C5">
        <v>1.5</v>
      </c>
      <c r="D5" s="88">
        <v>34.5</v>
      </c>
    </row>
    <row r="7" spans="1:12">
      <c r="A7" t="s">
        <v>342</v>
      </c>
    </row>
    <row r="8" spans="1:12">
      <c r="A8" t="s">
        <v>341</v>
      </c>
      <c r="D8" s="88">
        <f>SUM(D3:D7)</f>
        <v>164.6</v>
      </c>
      <c r="E8" t="s">
        <v>332</v>
      </c>
    </row>
    <row r="9" spans="1:12">
      <c r="D9" s="69">
        <f>23*D8</f>
        <v>3785.7999999999997</v>
      </c>
      <c r="E9" t="s">
        <v>340</v>
      </c>
    </row>
    <row r="11" spans="1:12">
      <c r="A11" t="s">
        <v>330</v>
      </c>
    </row>
    <row r="13" spans="1:12">
      <c r="A13" t="s">
        <v>329</v>
      </c>
    </row>
    <row r="14" spans="1:12">
      <c r="B14" t="s">
        <v>328</v>
      </c>
      <c r="E14" s="112">
        <v>280328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F9" sqref="F9"/>
    </sheetView>
  </sheetViews>
  <sheetFormatPr defaultRowHeight="15"/>
  <cols>
    <col min="1" max="1" width="27.85546875" customWidth="1"/>
    <col min="2" max="2" width="12.7109375" bestFit="1" customWidth="1"/>
    <col min="3" max="3" width="12.140625" customWidth="1"/>
    <col min="6" max="6" width="14.28515625" customWidth="1"/>
  </cols>
  <sheetData>
    <row r="1" spans="1:3" ht="21.75" thickBot="1">
      <c r="A1" s="153" t="s">
        <v>50</v>
      </c>
      <c r="B1" s="154"/>
    </row>
    <row r="2" spans="1:3">
      <c r="A2" s="65" t="s">
        <v>356</v>
      </c>
      <c r="B2" s="66">
        <v>20000</v>
      </c>
    </row>
    <row r="3" spans="1:3">
      <c r="A3" s="68" t="s">
        <v>357</v>
      </c>
      <c r="B3" s="67">
        <v>15000</v>
      </c>
    </row>
    <row r="4" spans="1:3">
      <c r="A4" s="68" t="s">
        <v>346</v>
      </c>
      <c r="B4" s="67">
        <v>15000</v>
      </c>
    </row>
    <row r="5" spans="1:3">
      <c r="A5" s="133" t="s">
        <v>365</v>
      </c>
      <c r="C5" s="134">
        <v>5000</v>
      </c>
    </row>
    <row r="6" spans="1:3">
      <c r="A6" s="133" t="s">
        <v>347</v>
      </c>
      <c r="C6" s="134">
        <v>10000</v>
      </c>
    </row>
    <row r="7" spans="1:3">
      <c r="A7" s="133" t="s">
        <v>366</v>
      </c>
      <c r="C7" s="134">
        <v>10000</v>
      </c>
    </row>
    <row r="8" spans="1:3">
      <c r="A8" s="6"/>
      <c r="B8" s="7">
        <f>SUM(B2:B7)</f>
        <v>50000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topLeftCell="A4" workbookViewId="0">
      <selection activeCell="J11" sqref="J11"/>
    </sheetView>
  </sheetViews>
  <sheetFormatPr defaultRowHeight="15"/>
  <cols>
    <col min="2" max="2" width="8.28515625" customWidth="1"/>
    <col min="3" max="3" width="9.28515625" bestFit="1" customWidth="1"/>
    <col min="4" max="4" width="10.7109375" bestFit="1" customWidth="1"/>
    <col min="5" max="5" width="9" bestFit="1" customWidth="1"/>
    <col min="6" max="6" width="9.28515625" bestFit="1" customWidth="1"/>
    <col min="7" max="7" width="11.85546875" style="87" bestFit="1" customWidth="1"/>
    <col min="8" max="9" width="22.7109375" customWidth="1"/>
    <col min="10" max="10" width="12.7109375" bestFit="1" customWidth="1"/>
    <col min="11" max="11" width="13.85546875" customWidth="1"/>
    <col min="12" max="12" width="11.7109375" bestFit="1" customWidth="1"/>
  </cols>
  <sheetData>
    <row r="1" spans="1:12">
      <c r="G1" s="101">
        <f>G2*I1</f>
        <v>11238.1</v>
      </c>
      <c r="H1" t="s">
        <v>320</v>
      </c>
      <c r="I1" s="103">
        <v>1</v>
      </c>
      <c r="J1" s="102" t="s">
        <v>243</v>
      </c>
      <c r="K1" s="100">
        <f>G1*12</f>
        <v>134857.20000000001</v>
      </c>
      <c r="L1" s="106" t="s">
        <v>323</v>
      </c>
    </row>
    <row r="2" spans="1:12">
      <c r="A2" t="s">
        <v>246</v>
      </c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s="90">
        <f>SUM(G3,G11)</f>
        <v>11238.1</v>
      </c>
      <c r="H2" t="s">
        <v>321</v>
      </c>
      <c r="I2" s="103">
        <v>1.3720000000000001</v>
      </c>
      <c r="J2" s="102" t="s">
        <v>314</v>
      </c>
      <c r="K2" s="91">
        <f>G18*I1</f>
        <v>2100</v>
      </c>
    </row>
    <row r="3" spans="1:12">
      <c r="A3" s="92" t="s">
        <v>243</v>
      </c>
      <c r="B3" s="92"/>
      <c r="C3" s="92"/>
      <c r="D3" s="92"/>
      <c r="E3" s="92"/>
      <c r="F3" s="92"/>
      <c r="G3" s="93">
        <f>SUM(G4:G10)</f>
        <v>8270</v>
      </c>
      <c r="H3" t="s">
        <v>322</v>
      </c>
    </row>
    <row r="4" spans="1:12">
      <c r="B4" s="89">
        <v>2871</v>
      </c>
      <c r="C4" s="89"/>
      <c r="D4" s="89"/>
      <c r="E4" s="89"/>
      <c r="F4" s="89"/>
      <c r="G4" s="90">
        <f t="shared" ref="G4:G10" si="0">SUM(B4:F4)</f>
        <v>2871</v>
      </c>
      <c r="I4" s="92" t="s">
        <v>243</v>
      </c>
      <c r="J4" s="69">
        <f>G3*I2*12</f>
        <v>136157.28</v>
      </c>
      <c r="K4" s="69">
        <v>130000</v>
      </c>
      <c r="L4" s="69"/>
    </row>
    <row r="5" spans="1:12">
      <c r="B5" s="89">
        <v>1353</v>
      </c>
      <c r="C5" s="89">
        <v>148.5</v>
      </c>
      <c r="D5" s="89"/>
      <c r="E5" s="89"/>
      <c r="F5" s="89">
        <v>200</v>
      </c>
      <c r="G5" s="90">
        <f t="shared" si="0"/>
        <v>1701.5</v>
      </c>
      <c r="I5" s="94" t="s">
        <v>244</v>
      </c>
      <c r="J5" s="87">
        <f>G11*I2*12</f>
        <v>48866.7984</v>
      </c>
      <c r="K5" s="87">
        <v>70000</v>
      </c>
    </row>
    <row r="6" spans="1:12">
      <c r="B6" s="89">
        <v>1014</v>
      </c>
      <c r="C6" s="89">
        <v>119.5</v>
      </c>
      <c r="D6" s="89"/>
      <c r="E6" s="89"/>
      <c r="F6" s="89">
        <v>100</v>
      </c>
      <c r="G6" s="90">
        <f t="shared" si="0"/>
        <v>1233.5</v>
      </c>
      <c r="I6" s="94" t="s">
        <v>361</v>
      </c>
      <c r="J6" s="87">
        <f>SUM(G15:G16)*I2*12</f>
        <v>18467.668799999999</v>
      </c>
      <c r="K6" s="87">
        <v>70000</v>
      </c>
    </row>
    <row r="7" spans="1:12">
      <c r="B7" s="89">
        <v>816</v>
      </c>
      <c r="C7" s="89"/>
      <c r="D7" s="89"/>
      <c r="E7" s="89"/>
      <c r="F7" s="89"/>
      <c r="G7" s="90">
        <v>816</v>
      </c>
      <c r="I7" s="113" t="s">
        <v>324</v>
      </c>
      <c r="J7" s="87">
        <f>G20*I2*12</f>
        <v>53738.496000000006</v>
      </c>
      <c r="K7" s="87">
        <v>49032</v>
      </c>
    </row>
    <row r="8" spans="1:12">
      <c r="B8" s="89">
        <v>816</v>
      </c>
      <c r="C8" s="89"/>
      <c r="D8" s="89"/>
      <c r="E8" s="89"/>
      <c r="F8" s="89"/>
      <c r="G8" s="90">
        <v>816</v>
      </c>
    </row>
    <row r="9" spans="1:12">
      <c r="B9" s="89">
        <v>816</v>
      </c>
      <c r="C9" s="89"/>
      <c r="D9" s="89"/>
      <c r="E9" s="89"/>
      <c r="F9" s="89"/>
      <c r="G9" s="90">
        <v>816</v>
      </c>
      <c r="I9" t="s">
        <v>325</v>
      </c>
      <c r="J9" s="87">
        <f>85*6*10</f>
        <v>5100</v>
      </c>
      <c r="K9" t="s">
        <v>326</v>
      </c>
    </row>
    <row r="10" spans="1:12">
      <c r="B10" s="89">
        <v>16</v>
      </c>
      <c r="C10" s="89"/>
      <c r="D10" s="89"/>
      <c r="E10" s="89"/>
      <c r="F10" s="89"/>
      <c r="G10" s="90">
        <f t="shared" si="0"/>
        <v>16</v>
      </c>
      <c r="J10" s="87">
        <f>85*12*2</f>
        <v>2040</v>
      </c>
      <c r="K10" t="s">
        <v>244</v>
      </c>
    </row>
    <row r="11" spans="1:12">
      <c r="A11" s="94" t="s">
        <v>244</v>
      </c>
      <c r="B11" s="95"/>
      <c r="C11" s="95"/>
      <c r="D11" s="95"/>
      <c r="E11" s="95"/>
      <c r="F11" s="95"/>
      <c r="G11" s="96">
        <f>SUM(G12:G14)</f>
        <v>2968.1</v>
      </c>
      <c r="J11" s="87">
        <f>85*12*4</f>
        <v>4080</v>
      </c>
      <c r="K11" t="s">
        <v>324</v>
      </c>
    </row>
    <row r="12" spans="1:12">
      <c r="B12" s="89">
        <f>1199.5</f>
        <v>1199.5</v>
      </c>
      <c r="C12" s="89"/>
      <c r="D12" s="89">
        <v>166.6</v>
      </c>
      <c r="E12" s="89">
        <v>99</v>
      </c>
      <c r="F12" s="89"/>
      <c r="G12" s="90">
        <f>SUM(B12:F12)</f>
        <v>1465.1</v>
      </c>
    </row>
    <row r="13" spans="1:12">
      <c r="B13" s="89">
        <v>938</v>
      </c>
      <c r="C13" s="89"/>
      <c r="D13" s="89"/>
      <c r="E13" s="89">
        <v>0</v>
      </c>
      <c r="F13" s="89"/>
      <c r="G13" s="90">
        <f>SUM(B13:F13)</f>
        <v>938</v>
      </c>
    </row>
    <row r="14" spans="1:12">
      <c r="B14" s="89">
        <v>565</v>
      </c>
      <c r="C14" s="89"/>
      <c r="D14" s="89"/>
      <c r="E14" s="89"/>
      <c r="F14" s="89"/>
      <c r="G14" s="90">
        <f>SUM(B14:F14)</f>
        <v>565</v>
      </c>
      <c r="I14">
        <f>850/2</f>
        <v>425</v>
      </c>
    </row>
    <row r="15" spans="1:12">
      <c r="B15" s="89">
        <v>271.2</v>
      </c>
      <c r="C15" s="89"/>
      <c r="D15" s="89"/>
      <c r="E15" s="89"/>
      <c r="F15" s="89"/>
      <c r="G15" s="90">
        <f>SUM(B15:F15)</f>
        <v>271.2</v>
      </c>
    </row>
    <row r="16" spans="1:12">
      <c r="B16" s="89">
        <v>850.5</v>
      </c>
      <c r="C16" s="89"/>
      <c r="D16" s="89"/>
      <c r="E16" s="89"/>
      <c r="F16" s="89"/>
      <c r="G16" s="90">
        <f>SUM(B16:F16)</f>
        <v>850.5</v>
      </c>
    </row>
    <row r="17" spans="1:11">
      <c r="B17" s="89"/>
      <c r="C17" s="89"/>
      <c r="D17" s="89"/>
      <c r="E17" s="89"/>
      <c r="F17" s="89"/>
    </row>
    <row r="18" spans="1:11">
      <c r="A18" s="97" t="s">
        <v>245</v>
      </c>
      <c r="B18" s="98">
        <f>300*7</f>
        <v>2100</v>
      </c>
      <c r="C18" s="98"/>
      <c r="D18" s="98"/>
      <c r="E18" s="98"/>
      <c r="F18" s="98"/>
      <c r="G18" s="99">
        <f>SUM(B18:F18)</f>
        <v>2100</v>
      </c>
    </row>
    <row r="20" spans="1:11">
      <c r="A20" s="113" t="s">
        <v>324</v>
      </c>
      <c r="B20" s="114"/>
      <c r="C20" s="114"/>
      <c r="D20" s="114"/>
      <c r="E20" s="114"/>
      <c r="F20" s="114"/>
      <c r="G20" s="115">
        <f>SUM(G21:G25)</f>
        <v>3264</v>
      </c>
      <c r="H20" s="88">
        <f>G20*I2</f>
        <v>4478.2080000000005</v>
      </c>
      <c r="I20" t="s">
        <v>363</v>
      </c>
      <c r="K20">
        <f>750*4</f>
        <v>3000</v>
      </c>
    </row>
    <row r="21" spans="1:11">
      <c r="B21" s="89">
        <v>816</v>
      </c>
      <c r="C21" s="89"/>
      <c r="D21" s="89"/>
      <c r="E21" s="89"/>
      <c r="F21" s="89"/>
      <c r="G21" s="90">
        <v>816</v>
      </c>
      <c r="H21" s="88">
        <f>20*4.25*4</f>
        <v>340</v>
      </c>
      <c r="I21" t="s">
        <v>362</v>
      </c>
      <c r="K21">
        <f>K20*I2</f>
        <v>4116</v>
      </c>
    </row>
    <row r="22" spans="1:11">
      <c r="B22" s="89">
        <v>816</v>
      </c>
      <c r="C22" s="89"/>
      <c r="D22" s="89"/>
      <c r="E22" s="89"/>
      <c r="F22" s="89"/>
      <c r="G22" s="90">
        <v>816</v>
      </c>
      <c r="H22" s="69">
        <f>SUM(H20:H21)</f>
        <v>4818.2080000000005</v>
      </c>
      <c r="K22">
        <v>340</v>
      </c>
    </row>
    <row r="23" spans="1:11">
      <c r="B23" s="89">
        <v>816</v>
      </c>
      <c r="C23" s="89"/>
      <c r="D23" s="89"/>
      <c r="E23" s="89"/>
      <c r="F23" s="89"/>
      <c r="G23" s="90">
        <v>816</v>
      </c>
      <c r="H23" s="87">
        <f>-163836.35/30</f>
        <v>-5461.211666666667</v>
      </c>
    </row>
    <row r="24" spans="1:11">
      <c r="B24" s="89">
        <v>816</v>
      </c>
      <c r="C24" s="89"/>
      <c r="D24" s="89"/>
      <c r="E24" s="89"/>
      <c r="F24" s="89"/>
      <c r="G24" s="90">
        <v>816</v>
      </c>
    </row>
    <row r="25" spans="1:11">
      <c r="B25" s="89"/>
      <c r="C25" s="89"/>
      <c r="D25" s="89"/>
      <c r="E25" s="89"/>
      <c r="F25" s="89"/>
      <c r="G25" s="9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B21" sqref="B21"/>
    </sheetView>
  </sheetViews>
  <sheetFormatPr defaultRowHeight="15"/>
  <cols>
    <col min="1" max="1" width="26.85546875" bestFit="1" customWidth="1"/>
    <col min="2" max="2" width="14.85546875" style="88" bestFit="1" customWidth="1"/>
    <col min="5" max="5" width="13.28515625" customWidth="1"/>
    <col min="6" max="6" width="9.28515625" customWidth="1"/>
    <col min="7" max="7" width="11.85546875" customWidth="1"/>
    <col min="8" max="8" width="12.7109375" style="89" bestFit="1" customWidth="1"/>
  </cols>
  <sheetData>
    <row r="1" spans="1:8">
      <c r="A1" s="10" t="s">
        <v>247</v>
      </c>
      <c r="B1" s="88" t="s">
        <v>248</v>
      </c>
      <c r="H1" s="89">
        <f>SUM(H2:H7)</f>
        <v>-166855.30000000002</v>
      </c>
    </row>
    <row r="2" spans="1:8">
      <c r="A2" s="10" t="s">
        <v>249</v>
      </c>
      <c r="B2" s="88">
        <v>-690</v>
      </c>
      <c r="G2" s="10" t="s">
        <v>252</v>
      </c>
      <c r="H2" s="89">
        <v>-7324.8200000000015</v>
      </c>
    </row>
    <row r="3" spans="1:8">
      <c r="A3" s="10" t="s">
        <v>250</v>
      </c>
      <c r="B3" s="88">
        <v>-620.32999999999993</v>
      </c>
      <c r="G3" s="10" t="s">
        <v>301</v>
      </c>
      <c r="H3" s="89">
        <v>-39990.22</v>
      </c>
    </row>
    <row r="4" spans="1:8">
      <c r="A4" s="10" t="s">
        <v>251</v>
      </c>
      <c r="B4" s="88">
        <v>-1259.22</v>
      </c>
      <c r="G4" s="10" t="s">
        <v>273</v>
      </c>
      <c r="H4" s="89">
        <v>-106027.66</v>
      </c>
    </row>
    <row r="5" spans="1:8">
      <c r="A5" s="10" t="s">
        <v>253</v>
      </c>
      <c r="B5" s="88">
        <v>-720</v>
      </c>
      <c r="G5" s="10" t="s">
        <v>279</v>
      </c>
      <c r="H5" s="89">
        <v>-127.81</v>
      </c>
    </row>
    <row r="6" spans="1:8">
      <c r="A6" s="10" t="s">
        <v>254</v>
      </c>
      <c r="B6" s="88">
        <v>-929</v>
      </c>
      <c r="G6" s="10" t="s">
        <v>308</v>
      </c>
      <c r="H6" s="89">
        <v>-7926.2799999999988</v>
      </c>
    </row>
    <row r="7" spans="1:8">
      <c r="A7" s="10" t="s">
        <v>255</v>
      </c>
      <c r="B7" s="88">
        <v>-609.70000000000005</v>
      </c>
      <c r="G7" s="10" t="s">
        <v>313</v>
      </c>
      <c r="H7" s="89">
        <v>-5458.51</v>
      </c>
    </row>
    <row r="8" spans="1:8">
      <c r="A8" s="10" t="s">
        <v>256</v>
      </c>
      <c r="B8" s="88">
        <v>-1242.9000000000001</v>
      </c>
    </row>
    <row r="9" spans="1:8">
      <c r="A9" s="10" t="s">
        <v>257</v>
      </c>
      <c r="B9" s="88">
        <v>-173.88</v>
      </c>
    </row>
    <row r="10" spans="1:8">
      <c r="A10" s="10" t="s">
        <v>258</v>
      </c>
      <c r="B10" s="88">
        <v>-78.8</v>
      </c>
    </row>
    <row r="11" spans="1:8">
      <c r="A11" s="10" t="s">
        <v>259</v>
      </c>
      <c r="B11" s="88">
        <v>-751.44</v>
      </c>
    </row>
    <row r="12" spans="1:8">
      <c r="A12" s="10" t="s">
        <v>260</v>
      </c>
      <c r="B12" s="88">
        <v>-2500</v>
      </c>
    </row>
    <row r="13" spans="1:8">
      <c r="A13" s="10" t="s">
        <v>261</v>
      </c>
      <c r="B13" s="88">
        <v>-300</v>
      </c>
    </row>
    <row r="14" spans="1:8">
      <c r="A14" s="10" t="s">
        <v>262</v>
      </c>
      <c r="B14" s="88">
        <v>-216</v>
      </c>
    </row>
    <row r="15" spans="1:8">
      <c r="A15" s="10" t="s">
        <v>263</v>
      </c>
      <c r="B15" s="88">
        <v>-725.46999999999991</v>
      </c>
    </row>
    <row r="16" spans="1:8">
      <c r="A16" s="10" t="s">
        <v>264</v>
      </c>
      <c r="B16" s="88">
        <v>-1878.3600000000001</v>
      </c>
    </row>
    <row r="17" spans="1:5">
      <c r="A17" s="10" t="s">
        <v>265</v>
      </c>
      <c r="B17" s="88">
        <v>-2971.36</v>
      </c>
    </row>
    <row r="18" spans="1:5">
      <c r="A18" s="10" t="s">
        <v>266</v>
      </c>
      <c r="B18" s="88">
        <v>-29798.12</v>
      </c>
    </row>
    <row r="19" spans="1:5">
      <c r="A19" s="10" t="s">
        <v>267</v>
      </c>
      <c r="B19" s="88">
        <v>-200</v>
      </c>
    </row>
    <row r="20" spans="1:5">
      <c r="A20" s="10" t="s">
        <v>268</v>
      </c>
      <c r="B20" s="88">
        <v>-300</v>
      </c>
    </row>
    <row r="21" spans="1:5">
      <c r="A21" s="104" t="s">
        <v>269</v>
      </c>
      <c r="B21" s="105">
        <v>-22727.319999999996</v>
      </c>
      <c r="C21" s="106">
        <v>-1400</v>
      </c>
      <c r="D21" s="106">
        <v>-2200</v>
      </c>
      <c r="E21" s="107">
        <f>SUM(B21:D21)-1500</f>
        <v>-27827.319999999996</v>
      </c>
    </row>
    <row r="22" spans="1:5">
      <c r="A22" s="10" t="s">
        <v>270</v>
      </c>
      <c r="B22" s="88">
        <v>-327.68</v>
      </c>
    </row>
    <row r="23" spans="1:5">
      <c r="A23" s="10" t="s">
        <v>271</v>
      </c>
      <c r="B23" s="88">
        <v>-1222.2899999999997</v>
      </c>
    </row>
    <row r="24" spans="1:5">
      <c r="A24" s="10" t="s">
        <v>272</v>
      </c>
      <c r="B24" s="88">
        <v>-76.3</v>
      </c>
    </row>
    <row r="25" spans="1:5">
      <c r="A25" s="10" t="s">
        <v>274</v>
      </c>
      <c r="B25" s="88">
        <v>-60</v>
      </c>
    </row>
    <row r="26" spans="1:5">
      <c r="A26" s="10" t="s">
        <v>275</v>
      </c>
      <c r="B26" s="88">
        <v>-28.89</v>
      </c>
    </row>
    <row r="27" spans="1:5">
      <c r="A27" s="10" t="s">
        <v>276</v>
      </c>
      <c r="B27" s="88">
        <v>-178.99</v>
      </c>
    </row>
    <row r="28" spans="1:5">
      <c r="A28" s="10" t="s">
        <v>277</v>
      </c>
      <c r="B28" s="88">
        <v>-265.19</v>
      </c>
    </row>
    <row r="29" spans="1:5">
      <c r="A29" s="10" t="s">
        <v>278</v>
      </c>
      <c r="B29" s="88">
        <v>-1028</v>
      </c>
    </row>
    <row r="30" spans="1:5">
      <c r="A30" s="10" t="s">
        <v>280</v>
      </c>
      <c r="B30" s="88">
        <v>-282</v>
      </c>
    </row>
    <row r="31" spans="1:5">
      <c r="A31" s="10" t="s">
        <v>281</v>
      </c>
      <c r="B31" s="88">
        <v>-998.48</v>
      </c>
    </row>
    <row r="32" spans="1:5">
      <c r="A32" s="10" t="s">
        <v>282</v>
      </c>
      <c r="B32" s="88">
        <v>-492</v>
      </c>
    </row>
    <row r="33" spans="1:2">
      <c r="A33" s="10" t="s">
        <v>283</v>
      </c>
      <c r="B33" s="88">
        <v>-43.63</v>
      </c>
    </row>
    <row r="34" spans="1:2">
      <c r="A34" s="10" t="s">
        <v>284</v>
      </c>
      <c r="B34" s="88">
        <v>-1758.84</v>
      </c>
    </row>
    <row r="35" spans="1:2">
      <c r="A35" s="10" t="s">
        <v>285</v>
      </c>
      <c r="B35" s="88">
        <v>-60</v>
      </c>
    </row>
    <row r="36" spans="1:2">
      <c r="A36" s="10" t="s">
        <v>286</v>
      </c>
      <c r="B36" s="88">
        <v>-35</v>
      </c>
    </row>
    <row r="37" spans="1:2">
      <c r="A37" s="10" t="s">
        <v>287</v>
      </c>
      <c r="B37" s="88">
        <v>-204</v>
      </c>
    </row>
    <row r="38" spans="1:2">
      <c r="A38" s="10" t="s">
        <v>288</v>
      </c>
      <c r="B38" s="88">
        <v>-11.52</v>
      </c>
    </row>
    <row r="39" spans="1:2">
      <c r="A39" s="10" t="s">
        <v>289</v>
      </c>
      <c r="B39" s="88">
        <v>-11540.269999999999</v>
      </c>
    </row>
    <row r="40" spans="1:2">
      <c r="A40" s="10" t="s">
        <v>290</v>
      </c>
      <c r="B40" s="88">
        <v>-35</v>
      </c>
    </row>
    <row r="41" spans="1:2">
      <c r="A41" s="10" t="s">
        <v>291</v>
      </c>
      <c r="B41" s="88">
        <v>-72</v>
      </c>
    </row>
    <row r="42" spans="1:2">
      <c r="A42" s="10" t="s">
        <v>292</v>
      </c>
      <c r="B42" s="88">
        <v>-357.52000000000004</v>
      </c>
    </row>
    <row r="43" spans="1:2">
      <c r="A43" s="10" t="s">
        <v>293</v>
      </c>
      <c r="B43" s="88">
        <v>-444</v>
      </c>
    </row>
    <row r="44" spans="1:2">
      <c r="A44" s="10" t="s">
        <v>294</v>
      </c>
      <c r="B44" s="88">
        <v>-43.28</v>
      </c>
    </row>
    <row r="45" spans="1:2">
      <c r="A45" s="10" t="s">
        <v>295</v>
      </c>
      <c r="B45" s="88">
        <v>-17357.399999999998</v>
      </c>
    </row>
    <row r="46" spans="1:2">
      <c r="A46" s="10" t="s">
        <v>296</v>
      </c>
      <c r="B46" s="88">
        <v>-180.36</v>
      </c>
    </row>
    <row r="47" spans="1:2">
      <c r="A47" s="10" t="s">
        <v>297</v>
      </c>
      <c r="B47" s="88">
        <v>-625.6400000000001</v>
      </c>
    </row>
    <row r="48" spans="1:2">
      <c r="A48" s="10" t="s">
        <v>298</v>
      </c>
      <c r="B48" s="88">
        <v>-38.4</v>
      </c>
    </row>
    <row r="49" spans="1:2">
      <c r="A49" s="10" t="s">
        <v>299</v>
      </c>
      <c r="B49" s="88">
        <v>-57.6</v>
      </c>
    </row>
    <row r="50" spans="1:2">
      <c r="A50" s="10" t="s">
        <v>300</v>
      </c>
      <c r="B50" s="88">
        <v>-15.96</v>
      </c>
    </row>
    <row r="51" spans="1:2">
      <c r="A51" s="10" t="s">
        <v>302</v>
      </c>
      <c r="B51" s="88">
        <v>-13136.7</v>
      </c>
    </row>
    <row r="52" spans="1:2">
      <c r="A52" s="10" t="s">
        <v>303</v>
      </c>
      <c r="B52" s="88">
        <v>-404.28000000000009</v>
      </c>
    </row>
    <row r="53" spans="1:2">
      <c r="A53" s="10" t="s">
        <v>304</v>
      </c>
      <c r="B53" s="88">
        <v>-1351.65</v>
      </c>
    </row>
    <row r="54" spans="1:2">
      <c r="A54" s="10" t="s">
        <v>305</v>
      </c>
      <c r="B54" s="88">
        <v>-1600</v>
      </c>
    </row>
    <row r="55" spans="1:2">
      <c r="A55" s="10" t="s">
        <v>306</v>
      </c>
      <c r="B55" s="88">
        <v>-1883.4000000000003</v>
      </c>
    </row>
    <row r="56" spans="1:2">
      <c r="A56" s="10" t="s">
        <v>307</v>
      </c>
      <c r="B56" s="88">
        <v>-11000</v>
      </c>
    </row>
    <row r="57" spans="1:2">
      <c r="A57" s="10" t="s">
        <v>309</v>
      </c>
      <c r="B57" s="88">
        <v>-1000</v>
      </c>
    </row>
    <row r="58" spans="1:2">
      <c r="A58" s="10" t="s">
        <v>310</v>
      </c>
      <c r="B58" s="88">
        <v>-8368</v>
      </c>
    </row>
    <row r="59" spans="1:2">
      <c r="A59" s="10" t="s">
        <v>311</v>
      </c>
      <c r="B59" s="88">
        <v>-666.16</v>
      </c>
    </row>
    <row r="60" spans="1:2">
      <c r="A60" s="10" t="s">
        <v>312</v>
      </c>
      <c r="B60" s="88">
        <v>-76.099999999999994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zoomScale="70" zoomScaleNormal="70" workbookViewId="0">
      <selection activeCell="B14" sqref="B14"/>
    </sheetView>
  </sheetViews>
  <sheetFormatPr defaultRowHeight="15"/>
  <cols>
    <col min="1" max="1" width="66" bestFit="1" customWidth="1"/>
    <col min="2" max="2" width="19.28515625" bestFit="1" customWidth="1"/>
    <col min="3" max="3" width="12.7109375" customWidth="1"/>
    <col min="5" max="5" width="12.7109375" hidden="1" customWidth="1"/>
    <col min="6" max="6" width="11.7109375" hidden="1" customWidth="1"/>
    <col min="7" max="8" width="0" hidden="1" customWidth="1"/>
  </cols>
  <sheetData>
    <row r="1" spans="1:8">
      <c r="A1" s="155" t="s">
        <v>373</v>
      </c>
      <c r="B1" s="156"/>
    </row>
    <row r="2" spans="1:8">
      <c r="A2" s="157"/>
      <c r="B2" s="158"/>
    </row>
    <row r="3" spans="1:8" ht="15.75" thickBot="1">
      <c r="A3" s="159"/>
      <c r="B3" s="160"/>
    </row>
    <row r="4" spans="1:8" ht="21.75" thickBot="1">
      <c r="A4" s="153" t="s">
        <v>0</v>
      </c>
      <c r="B4" s="154"/>
    </row>
    <row r="5" spans="1:8" ht="21.75" thickBot="1">
      <c r="A5" s="1" t="s">
        <v>1</v>
      </c>
      <c r="B5" s="64" t="s">
        <v>2</v>
      </c>
      <c r="C5" s="108"/>
      <c r="D5" s="108"/>
      <c r="E5" s="131" t="s">
        <v>244</v>
      </c>
      <c r="F5" s="129">
        <v>85841</v>
      </c>
      <c r="G5" s="108"/>
    </row>
    <row r="6" spans="1:8" ht="21">
      <c r="A6" s="2" t="s">
        <v>3</v>
      </c>
      <c r="B6" s="3">
        <v>218800</v>
      </c>
      <c r="C6" s="108"/>
      <c r="D6" s="108"/>
      <c r="E6" s="132" t="s">
        <v>324</v>
      </c>
      <c r="F6" s="129">
        <f>161000/30*12</f>
        <v>64400</v>
      </c>
      <c r="G6" s="108"/>
      <c r="H6" s="130">
        <v>46235</v>
      </c>
    </row>
    <row r="7" spans="1:8" ht="21">
      <c r="A7" s="2" t="s">
        <v>4</v>
      </c>
      <c r="B7" s="3">
        <v>17000</v>
      </c>
      <c r="C7" s="108"/>
      <c r="D7" s="108"/>
      <c r="E7" s="108"/>
      <c r="F7" s="109">
        <f>F6*2</f>
        <v>128800</v>
      </c>
      <c r="G7" s="108"/>
    </row>
    <row r="8" spans="1:8" ht="21">
      <c r="A8" s="2" t="s">
        <v>5</v>
      </c>
      <c r="B8" s="3">
        <v>14940</v>
      </c>
      <c r="C8" s="108"/>
      <c r="D8" s="108"/>
      <c r="E8" s="108"/>
      <c r="F8" s="122"/>
      <c r="G8" s="108"/>
    </row>
    <row r="9" spans="1:8" ht="21">
      <c r="A9" s="2" t="s">
        <v>6</v>
      </c>
      <c r="B9" s="3">
        <v>1300</v>
      </c>
      <c r="C9" s="108" t="s">
        <v>315</v>
      </c>
      <c r="D9" s="108"/>
      <c r="E9" s="108"/>
    </row>
    <row r="10" spans="1:8" ht="21">
      <c r="A10" s="2" t="s">
        <v>7</v>
      </c>
      <c r="B10" s="3">
        <v>15000</v>
      </c>
      <c r="C10" s="108" t="s">
        <v>316</v>
      </c>
      <c r="D10" s="122"/>
      <c r="E10" s="108"/>
      <c r="F10" s="122"/>
      <c r="G10" s="108"/>
    </row>
    <row r="11" spans="1:8" ht="21">
      <c r="A11" s="2" t="s">
        <v>8</v>
      </c>
      <c r="B11" s="3">
        <v>800</v>
      </c>
      <c r="C11" s="108"/>
      <c r="D11" s="108"/>
      <c r="E11" s="108"/>
      <c r="F11" s="122"/>
      <c r="G11" s="108"/>
    </row>
    <row r="12" spans="1:8" ht="21">
      <c r="A12" s="2" t="s">
        <v>9</v>
      </c>
      <c r="B12" s="3">
        <v>1500</v>
      </c>
      <c r="C12" s="108"/>
      <c r="D12" s="108"/>
      <c r="E12" s="108"/>
      <c r="G12" s="122"/>
    </row>
    <row r="13" spans="1:8" ht="21">
      <c r="A13" s="2" t="s">
        <v>10</v>
      </c>
      <c r="B13" s="3">
        <v>3450</v>
      </c>
      <c r="G13" s="122"/>
    </row>
    <row r="14" spans="1:8" ht="21">
      <c r="A14" s="2" t="s">
        <v>11</v>
      </c>
      <c r="B14" s="110">
        <v>85840</v>
      </c>
      <c r="G14" s="122"/>
    </row>
    <row r="15" spans="1:8" ht="21">
      <c r="A15" s="2" t="s">
        <v>12</v>
      </c>
      <c r="B15" s="110">
        <v>2700</v>
      </c>
    </row>
    <row r="16" spans="1:8" ht="21">
      <c r="A16" s="2" t="s">
        <v>13</v>
      </c>
      <c r="B16" s="110">
        <v>250</v>
      </c>
    </row>
    <row r="17" spans="1:3" ht="21">
      <c r="A17" s="2" t="s">
        <v>14</v>
      </c>
      <c r="B17" s="110">
        <v>25</v>
      </c>
    </row>
    <row r="18" spans="1:3" ht="21">
      <c r="A18" s="2" t="s">
        <v>15</v>
      </c>
      <c r="B18" s="110">
        <v>2500</v>
      </c>
    </row>
    <row r="19" spans="1:3" ht="21">
      <c r="A19" s="2" t="s">
        <v>16</v>
      </c>
      <c r="B19" s="110">
        <v>120</v>
      </c>
    </row>
    <row r="20" spans="1:3" ht="21">
      <c r="A20" s="2" t="s">
        <v>17</v>
      </c>
      <c r="B20" s="110">
        <v>1200</v>
      </c>
    </row>
    <row r="21" spans="1:3" ht="21">
      <c r="A21" s="2" t="s">
        <v>18</v>
      </c>
      <c r="B21" s="110">
        <v>2000</v>
      </c>
    </row>
    <row r="22" spans="1:3" ht="21">
      <c r="A22" s="2" t="s">
        <v>19</v>
      </c>
      <c r="B22" s="110">
        <v>15</v>
      </c>
    </row>
    <row r="23" spans="1:3" ht="21">
      <c r="A23" s="2" t="s">
        <v>369</v>
      </c>
      <c r="B23" s="110">
        <v>64400</v>
      </c>
    </row>
    <row r="24" spans="1:3" ht="21">
      <c r="A24" s="2" t="s">
        <v>21</v>
      </c>
      <c r="B24" s="110">
        <v>15000</v>
      </c>
    </row>
    <row r="25" spans="1:3" ht="21" hidden="1">
      <c r="A25" s="2" t="s">
        <v>20</v>
      </c>
      <c r="B25" s="110">
        <v>0</v>
      </c>
    </row>
    <row r="26" spans="1:3" ht="21">
      <c r="A26" s="2" t="s">
        <v>23</v>
      </c>
      <c r="B26" s="3">
        <v>1500</v>
      </c>
    </row>
    <row r="27" spans="1:3" ht="21">
      <c r="A27" s="2"/>
      <c r="B27" s="70"/>
    </row>
    <row r="28" spans="1:3" ht="21">
      <c r="A28" s="2" t="s">
        <v>24</v>
      </c>
      <c r="B28" s="71">
        <f>SUM(B6:B27)</f>
        <v>448340</v>
      </c>
    </row>
    <row r="29" spans="1:3" ht="21">
      <c r="A29" s="2"/>
      <c r="B29" s="70"/>
    </row>
    <row r="30" spans="1:3" ht="21">
      <c r="A30" s="2" t="s">
        <v>25</v>
      </c>
      <c r="B30" s="72">
        <v>50000</v>
      </c>
      <c r="C30" s="69"/>
    </row>
    <row r="31" spans="1:3" ht="21">
      <c r="A31" s="4"/>
      <c r="B31" s="70"/>
    </row>
    <row r="32" spans="1:3" ht="21.75" thickBot="1">
      <c r="A32" s="5" t="s">
        <v>26</v>
      </c>
      <c r="B32" s="73">
        <f>'Výdavky 2025'!B45</f>
        <v>498340</v>
      </c>
    </row>
  </sheetData>
  <mergeCells count="2">
    <mergeCell ref="A1:B3"/>
    <mergeCell ref="A4:B4"/>
  </mergeCells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4"/>
  <sheetViews>
    <sheetView topLeftCell="A15" zoomScale="80" zoomScaleNormal="80" workbookViewId="0">
      <selection activeCell="B26" sqref="B26"/>
    </sheetView>
  </sheetViews>
  <sheetFormatPr defaultRowHeight="15"/>
  <cols>
    <col min="1" max="1" width="88.28515625" customWidth="1"/>
    <col min="2" max="2" width="47.28515625" customWidth="1"/>
    <col min="3" max="3" width="21.28515625" bestFit="1" customWidth="1"/>
    <col min="4" max="5" width="11.7109375" bestFit="1" customWidth="1"/>
  </cols>
  <sheetData>
    <row r="1" spans="1:3" ht="29.25" thickBot="1">
      <c r="A1" s="161" t="s">
        <v>27</v>
      </c>
      <c r="B1" s="162"/>
    </row>
    <row r="2" spans="1:3" ht="29.25" thickBot="1">
      <c r="A2" s="136" t="s">
        <v>28</v>
      </c>
      <c r="B2" s="137" t="s">
        <v>2</v>
      </c>
    </row>
    <row r="3" spans="1:3" ht="28.5">
      <c r="A3" s="138" t="s">
        <v>29</v>
      </c>
      <c r="B3" s="139">
        <v>12000</v>
      </c>
    </row>
    <row r="4" spans="1:3" ht="28.5">
      <c r="A4" s="140" t="s">
        <v>30</v>
      </c>
      <c r="B4" s="141">
        <v>0</v>
      </c>
    </row>
    <row r="5" spans="1:3" ht="28.5">
      <c r="A5" s="142" t="s">
        <v>31</v>
      </c>
      <c r="B5" s="143">
        <v>500</v>
      </c>
    </row>
    <row r="6" spans="1:3" ht="28.5">
      <c r="A6" s="142" t="s">
        <v>32</v>
      </c>
      <c r="B6" s="143">
        <v>500</v>
      </c>
      <c r="C6" s="108"/>
    </row>
    <row r="7" spans="1:3" ht="28.5">
      <c r="A7" s="142" t="s">
        <v>33</v>
      </c>
      <c r="B7" s="143">
        <v>5000</v>
      </c>
      <c r="C7" s="108" t="s">
        <v>317</v>
      </c>
    </row>
    <row r="8" spans="1:3" ht="28.5">
      <c r="A8" s="142" t="s">
        <v>34</v>
      </c>
      <c r="B8" s="143">
        <v>35000</v>
      </c>
      <c r="C8" s="108"/>
    </row>
    <row r="9" spans="1:3" ht="28.5">
      <c r="A9" s="144" t="s">
        <v>35</v>
      </c>
      <c r="B9" s="145">
        <v>500</v>
      </c>
      <c r="C9" s="108"/>
    </row>
    <row r="10" spans="1:3" ht="28.5">
      <c r="A10" s="144" t="s">
        <v>368</v>
      </c>
      <c r="B10" s="145">
        <v>30000</v>
      </c>
      <c r="C10" s="108"/>
    </row>
    <row r="11" spans="1:3" ht="28.5">
      <c r="A11" s="144" t="s">
        <v>37</v>
      </c>
      <c r="B11" s="145">
        <v>3000</v>
      </c>
      <c r="C11" s="108"/>
    </row>
    <row r="12" spans="1:3" ht="28.5">
      <c r="A12" s="144" t="s">
        <v>38</v>
      </c>
      <c r="B12" s="145">
        <v>8000</v>
      </c>
      <c r="C12" s="108"/>
    </row>
    <row r="13" spans="1:3" ht="28.5">
      <c r="A13" s="144" t="s">
        <v>39</v>
      </c>
      <c r="B13" s="145">
        <v>1000</v>
      </c>
      <c r="C13" s="108"/>
    </row>
    <row r="14" spans="1:3" ht="28.5">
      <c r="A14" s="144" t="s">
        <v>40</v>
      </c>
      <c r="B14" s="145">
        <v>1000</v>
      </c>
      <c r="C14" s="108"/>
    </row>
    <row r="15" spans="1:3" ht="28.5">
      <c r="A15" s="144" t="s">
        <v>41</v>
      </c>
      <c r="B15" s="145">
        <v>1000</v>
      </c>
      <c r="C15" s="108"/>
    </row>
    <row r="16" spans="1:3" ht="28.5">
      <c r="A16" s="144" t="s">
        <v>370</v>
      </c>
      <c r="B16" s="145">
        <v>5000</v>
      </c>
      <c r="C16" s="108"/>
    </row>
    <row r="17" spans="1:3" ht="28.5">
      <c r="A17" s="144" t="s">
        <v>371</v>
      </c>
      <c r="B17" s="145">
        <v>1000</v>
      </c>
      <c r="C17" s="108"/>
    </row>
    <row r="18" spans="1:3" ht="28.5">
      <c r="A18" s="144" t="s">
        <v>367</v>
      </c>
      <c r="B18" s="145">
        <v>5000</v>
      </c>
      <c r="C18" s="108" t="s">
        <v>318</v>
      </c>
    </row>
    <row r="19" spans="1:3" ht="28.5">
      <c r="A19" s="144" t="s">
        <v>372</v>
      </c>
      <c r="B19" s="145">
        <v>10000</v>
      </c>
      <c r="C19" s="108" t="s">
        <v>318</v>
      </c>
    </row>
    <row r="20" spans="1:3" ht="28.5">
      <c r="A20" s="144" t="s">
        <v>44</v>
      </c>
      <c r="B20" s="145">
        <v>200</v>
      </c>
      <c r="C20" s="108"/>
    </row>
    <row r="21" spans="1:3" ht="28.5">
      <c r="A21" s="146" t="s">
        <v>359</v>
      </c>
      <c r="B21" s="145">
        <f>SUM(B22:B25)</f>
        <v>21400</v>
      </c>
      <c r="C21" s="108" t="s">
        <v>319</v>
      </c>
    </row>
    <row r="22" spans="1:3" ht="28.5" hidden="1">
      <c r="A22" s="147" t="s">
        <v>273</v>
      </c>
      <c r="B22" s="145">
        <v>14000</v>
      </c>
      <c r="C22" s="108"/>
    </row>
    <row r="23" spans="1:3" ht="28.5" hidden="1">
      <c r="A23" s="147" t="s">
        <v>354</v>
      </c>
      <c r="B23" s="145">
        <v>4400</v>
      </c>
      <c r="C23" s="108"/>
    </row>
    <row r="24" spans="1:3" ht="28.5" hidden="1">
      <c r="A24" s="147" t="s">
        <v>349</v>
      </c>
      <c r="B24" s="145">
        <v>2000</v>
      </c>
      <c r="C24" s="108"/>
    </row>
    <row r="25" spans="1:3" ht="28.5" hidden="1">
      <c r="A25" s="147" t="s">
        <v>362</v>
      </c>
      <c r="B25" s="145">
        <v>1000</v>
      </c>
      <c r="C25" s="108"/>
    </row>
    <row r="26" spans="1:3" ht="28.5">
      <c r="A26" s="146" t="s">
        <v>360</v>
      </c>
      <c r="B26" s="145">
        <v>85840</v>
      </c>
      <c r="C26" s="108" t="s">
        <v>319</v>
      </c>
    </row>
    <row r="27" spans="1:3" ht="28.5" hidden="1">
      <c r="A27" s="148" t="s">
        <v>273</v>
      </c>
      <c r="B27" s="143">
        <v>36000</v>
      </c>
      <c r="C27" s="108"/>
    </row>
    <row r="28" spans="1:3" ht="28.5" hidden="1">
      <c r="A28" s="148" t="s">
        <v>354</v>
      </c>
      <c r="B28" s="143">
        <v>13000</v>
      </c>
      <c r="C28" s="108"/>
    </row>
    <row r="29" spans="1:3" ht="28.5" hidden="1">
      <c r="A29" s="148" t="s">
        <v>362</v>
      </c>
      <c r="B29" s="143">
        <v>2500</v>
      </c>
      <c r="C29" s="108"/>
    </row>
    <row r="30" spans="1:3" ht="28.5" hidden="1">
      <c r="A30" s="148" t="s">
        <v>349</v>
      </c>
      <c r="B30" s="143">
        <v>14000</v>
      </c>
      <c r="C30" s="108"/>
    </row>
    <row r="31" spans="1:3" ht="28.5" hidden="1">
      <c r="A31" s="148" t="s">
        <v>355</v>
      </c>
      <c r="B31" s="143">
        <v>20340</v>
      </c>
      <c r="C31" s="108"/>
    </row>
    <row r="32" spans="1:3" ht="28.5">
      <c r="A32" s="142" t="s">
        <v>46</v>
      </c>
      <c r="B32" s="143">
        <v>2000</v>
      </c>
      <c r="C32" s="108"/>
    </row>
    <row r="33" spans="1:5" ht="28.5">
      <c r="A33" s="146" t="s">
        <v>358</v>
      </c>
      <c r="B33" s="145">
        <v>64400</v>
      </c>
      <c r="C33" s="108" t="s">
        <v>319</v>
      </c>
    </row>
    <row r="34" spans="1:5" ht="28.5" hidden="1">
      <c r="A34" s="148" t="s">
        <v>273</v>
      </c>
      <c r="B34" s="143">
        <v>40000</v>
      </c>
      <c r="C34" s="108"/>
    </row>
    <row r="35" spans="1:5" ht="28.5" hidden="1">
      <c r="A35" s="148" t="s">
        <v>354</v>
      </c>
      <c r="B35" s="143">
        <v>14500</v>
      </c>
      <c r="C35" s="108"/>
    </row>
    <row r="36" spans="1:5" ht="28.5" hidden="1">
      <c r="A36" s="148" t="s">
        <v>355</v>
      </c>
      <c r="B36" s="143">
        <v>9900</v>
      </c>
      <c r="C36" s="108"/>
    </row>
    <row r="37" spans="1:5" ht="28.5">
      <c r="A37" s="142" t="s">
        <v>47</v>
      </c>
      <c r="B37" s="143">
        <v>11000</v>
      </c>
      <c r="C37" s="108"/>
    </row>
    <row r="38" spans="1:5" ht="28.5">
      <c r="A38" s="142" t="s">
        <v>48</v>
      </c>
      <c r="B38" s="143">
        <v>145000</v>
      </c>
    </row>
    <row r="39" spans="1:5" ht="28.5">
      <c r="A39" s="142"/>
      <c r="B39" s="143"/>
    </row>
    <row r="40" spans="1:5" ht="28.5">
      <c r="A40" s="142"/>
      <c r="B40" s="143"/>
    </row>
    <row r="41" spans="1:5" ht="28.5">
      <c r="A41" s="142" t="s">
        <v>49</v>
      </c>
      <c r="B41" s="149">
        <f>SUM(B3:B39)-B26-B33-B21</f>
        <v>448340</v>
      </c>
      <c r="E41" s="69"/>
    </row>
    <row r="42" spans="1:5" ht="28.5">
      <c r="A42" s="150"/>
      <c r="B42" s="143"/>
    </row>
    <row r="43" spans="1:5" ht="28.5">
      <c r="A43" s="150" t="s">
        <v>50</v>
      </c>
      <c r="B43" s="143">
        <f>'Kapitálové výdavky'!B8</f>
        <v>50000</v>
      </c>
    </row>
    <row r="44" spans="1:5" ht="28.5">
      <c r="A44" s="150"/>
      <c r="B44" s="143"/>
    </row>
    <row r="45" spans="1:5" ht="29.25" thickBot="1">
      <c r="A45" s="151" t="s">
        <v>51</v>
      </c>
      <c r="B45" s="152">
        <f>B41+B43</f>
        <v>498340</v>
      </c>
    </row>
    <row r="54" spans="1:1" ht="28.5">
      <c r="A54" s="135"/>
    </row>
  </sheetData>
  <mergeCells count="1">
    <mergeCell ref="A1:B1"/>
  </mergeCells>
  <pageMargins left="0.7" right="0.7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workbookViewId="0">
      <selection activeCell="H44" sqref="H44"/>
    </sheetView>
  </sheetViews>
  <sheetFormatPr defaultRowHeight="15"/>
  <cols>
    <col min="1" max="1" width="48.28515625" customWidth="1"/>
    <col min="2" max="4" width="14.140625" bestFit="1" customWidth="1"/>
  </cols>
  <sheetData>
    <row r="1" spans="1:9" ht="19.5" thickBot="1">
      <c r="A1" s="8" t="s">
        <v>175</v>
      </c>
      <c r="B1" s="8">
        <v>2025</v>
      </c>
      <c r="C1" s="8">
        <v>2026</v>
      </c>
      <c r="D1" s="8">
        <v>2027</v>
      </c>
    </row>
    <row r="2" spans="1:9" ht="15.75">
      <c r="A2" s="49" t="s">
        <v>3</v>
      </c>
      <c r="B2" s="44">
        <f>'Príjmy 2025'!B6</f>
        <v>218800</v>
      </c>
      <c r="C2" s="44">
        <v>243500</v>
      </c>
      <c r="D2" s="44">
        <v>258500</v>
      </c>
      <c r="G2" s="112"/>
      <c r="H2" s="112"/>
      <c r="I2" s="69"/>
    </row>
    <row r="3" spans="1:9" ht="15.75">
      <c r="A3" s="50" t="s">
        <v>4</v>
      </c>
      <c r="B3" s="43">
        <f>'Príjmy 2025'!B7</f>
        <v>17000</v>
      </c>
      <c r="C3" s="43">
        <v>17000</v>
      </c>
      <c r="D3" s="43">
        <v>17500</v>
      </c>
      <c r="I3" s="69"/>
    </row>
    <row r="4" spans="1:9" ht="15.75">
      <c r="A4" s="50" t="s">
        <v>5</v>
      </c>
      <c r="B4" s="43">
        <f>'Príjmy 2025'!B8</f>
        <v>14940</v>
      </c>
      <c r="C4" s="43">
        <v>15000</v>
      </c>
      <c r="D4" s="43">
        <v>15000</v>
      </c>
      <c r="I4" s="69"/>
    </row>
    <row r="5" spans="1:9" ht="15.75">
      <c r="A5" s="50" t="s">
        <v>6</v>
      </c>
      <c r="B5" s="43">
        <f>'Príjmy 2025'!B9</f>
        <v>1300</v>
      </c>
      <c r="C5" s="43">
        <v>1300</v>
      </c>
      <c r="D5" s="43">
        <v>1300</v>
      </c>
      <c r="I5" s="69"/>
    </row>
    <row r="6" spans="1:9" ht="15.75">
      <c r="A6" s="50" t="s">
        <v>7</v>
      </c>
      <c r="B6" s="43">
        <f>'Príjmy 2025'!B10</f>
        <v>15000</v>
      </c>
      <c r="C6" s="43">
        <v>18700</v>
      </c>
      <c r="D6" s="43">
        <v>18700</v>
      </c>
      <c r="I6" s="69"/>
    </row>
    <row r="7" spans="1:9" ht="15.75">
      <c r="A7" s="50" t="s">
        <v>8</v>
      </c>
      <c r="B7" s="43">
        <f>'Príjmy 2025'!B11</f>
        <v>800</v>
      </c>
      <c r="C7" s="43">
        <v>0</v>
      </c>
      <c r="D7" s="43">
        <v>0</v>
      </c>
      <c r="I7" s="69"/>
    </row>
    <row r="8" spans="1:9" ht="15.75">
      <c r="A8" s="50" t="s">
        <v>9</v>
      </c>
      <c r="B8" s="43">
        <f>'Príjmy 2025'!B12</f>
        <v>1500</v>
      </c>
      <c r="C8" s="43">
        <v>2000</v>
      </c>
      <c r="D8" s="43">
        <v>2000</v>
      </c>
      <c r="I8" s="69"/>
    </row>
    <row r="9" spans="1:9" ht="15.75">
      <c r="A9" s="50" t="s">
        <v>10</v>
      </c>
      <c r="B9" s="43">
        <f>'Príjmy 2025'!B13</f>
        <v>3450</v>
      </c>
      <c r="C9" s="43">
        <v>3000</v>
      </c>
      <c r="D9" s="43">
        <v>3000</v>
      </c>
      <c r="I9" s="69"/>
    </row>
    <row r="10" spans="1:9" ht="15.75">
      <c r="A10" s="50" t="s">
        <v>364</v>
      </c>
      <c r="B10" s="43">
        <f>'Príjmy 2025'!B14</f>
        <v>85840</v>
      </c>
      <c r="C10" s="43">
        <v>87000</v>
      </c>
      <c r="D10" s="43">
        <v>90000</v>
      </c>
      <c r="I10" s="69"/>
    </row>
    <row r="11" spans="1:9" ht="15.75">
      <c r="A11" s="50" t="s">
        <v>12</v>
      </c>
      <c r="B11" s="43">
        <f>'Príjmy 2025'!B15</f>
        <v>2700</v>
      </c>
      <c r="C11" s="43">
        <v>3000</v>
      </c>
      <c r="D11" s="43">
        <v>3000</v>
      </c>
      <c r="I11" s="69"/>
    </row>
    <row r="12" spans="1:9" ht="15.75">
      <c r="A12" s="50" t="s">
        <v>13</v>
      </c>
      <c r="B12" s="43">
        <f>'Príjmy 2025'!B16</f>
        <v>250</v>
      </c>
      <c r="C12" s="43">
        <v>250</v>
      </c>
      <c r="D12" s="43">
        <v>250</v>
      </c>
      <c r="I12" s="69"/>
    </row>
    <row r="13" spans="1:9" ht="15.75">
      <c r="A13" s="50" t="s">
        <v>176</v>
      </c>
      <c r="B13" s="43">
        <f>'Príjmy 2025'!B17</f>
        <v>25</v>
      </c>
      <c r="C13" s="43">
        <v>30</v>
      </c>
      <c r="D13" s="43">
        <v>30</v>
      </c>
      <c r="I13" s="69"/>
    </row>
    <row r="14" spans="1:9" ht="15.75">
      <c r="A14" s="50" t="s">
        <v>15</v>
      </c>
      <c r="B14" s="43">
        <f>'Príjmy 2025'!B18</f>
        <v>2500</v>
      </c>
      <c r="C14" s="43">
        <v>2000</v>
      </c>
      <c r="D14" s="43">
        <v>2000</v>
      </c>
      <c r="I14" s="69"/>
    </row>
    <row r="15" spans="1:9" ht="15.75">
      <c r="A15" s="50" t="s">
        <v>16</v>
      </c>
      <c r="B15" s="43">
        <f>'Príjmy 2025'!B19</f>
        <v>120</v>
      </c>
      <c r="C15" s="43">
        <v>155</v>
      </c>
      <c r="D15" s="43">
        <v>155</v>
      </c>
      <c r="I15" s="69"/>
    </row>
    <row r="16" spans="1:9" ht="15.75">
      <c r="A16" s="50" t="s">
        <v>17</v>
      </c>
      <c r="B16" s="43">
        <f>'Príjmy 2025'!B20</f>
        <v>1200</v>
      </c>
      <c r="C16" s="43">
        <v>2000</v>
      </c>
      <c r="D16" s="43">
        <v>2000</v>
      </c>
      <c r="I16" s="69"/>
    </row>
    <row r="17" spans="1:9" ht="15.75">
      <c r="A17" s="50" t="s">
        <v>18</v>
      </c>
      <c r="B17" s="43">
        <f>'Príjmy 2025'!B21</f>
        <v>2000</v>
      </c>
      <c r="C17" s="43">
        <v>2000</v>
      </c>
      <c r="D17" s="43">
        <v>2000</v>
      </c>
      <c r="I17" s="69"/>
    </row>
    <row r="18" spans="1:9" ht="15.75">
      <c r="A18" s="50" t="s">
        <v>19</v>
      </c>
      <c r="B18" s="43">
        <f>'Príjmy 2025'!B22</f>
        <v>15</v>
      </c>
      <c r="C18" s="43">
        <v>50</v>
      </c>
      <c r="D18" s="43">
        <v>50</v>
      </c>
      <c r="I18" s="69"/>
    </row>
    <row r="19" spans="1:9" ht="15.75">
      <c r="A19" s="50" t="s">
        <v>20</v>
      </c>
      <c r="B19" s="43">
        <v>0</v>
      </c>
      <c r="C19" s="43">
        <v>1500</v>
      </c>
      <c r="D19" s="43">
        <v>1500</v>
      </c>
      <c r="I19" s="69"/>
    </row>
    <row r="20" spans="1:9" ht="15.75">
      <c r="A20" s="50" t="s">
        <v>21</v>
      </c>
      <c r="B20" s="43">
        <f>'Príjmy 2025'!B24</f>
        <v>15000</v>
      </c>
      <c r="C20" s="43">
        <v>15000</v>
      </c>
      <c r="D20" s="43">
        <v>15000</v>
      </c>
      <c r="I20" s="69"/>
    </row>
    <row r="21" spans="1:9" ht="15.75">
      <c r="A21" s="50" t="s">
        <v>22</v>
      </c>
      <c r="B21" s="43">
        <f>'Príjmy 2025'!B25</f>
        <v>0</v>
      </c>
      <c r="C21" s="43">
        <v>3000</v>
      </c>
      <c r="D21" s="43">
        <v>3000</v>
      </c>
      <c r="I21" s="69"/>
    </row>
    <row r="22" spans="1:9" ht="15.75">
      <c r="A22" s="50" t="s">
        <v>23</v>
      </c>
      <c r="B22" s="43">
        <f>'Príjmy 2025'!B26</f>
        <v>1500</v>
      </c>
      <c r="C22" s="43">
        <v>2000</v>
      </c>
      <c r="D22" s="43">
        <v>3000</v>
      </c>
      <c r="I22" s="69"/>
    </row>
    <row r="23" spans="1:9" ht="15.75">
      <c r="A23" s="50" t="s">
        <v>324</v>
      </c>
      <c r="B23" s="43">
        <f>'Príjmy 2025'!B23</f>
        <v>64400</v>
      </c>
      <c r="C23" s="43">
        <v>48800</v>
      </c>
      <c r="D23" s="43">
        <v>0</v>
      </c>
      <c r="I23" s="69"/>
    </row>
    <row r="24" spans="1:9" ht="15.75">
      <c r="A24" s="50"/>
      <c r="B24" s="43"/>
      <c r="C24" s="43"/>
      <c r="D24" s="43"/>
    </row>
    <row r="25" spans="1:9" ht="15.75">
      <c r="A25" s="50" t="s">
        <v>24</v>
      </c>
      <c r="B25" s="45">
        <f>SUM(B2:B23)</f>
        <v>448340</v>
      </c>
      <c r="C25" s="45">
        <f>SUM(C2:C23)</f>
        <v>467285</v>
      </c>
      <c r="D25" s="45">
        <f>SUM(D2:D22)</f>
        <v>437985</v>
      </c>
    </row>
    <row r="26" spans="1:9" ht="15.75">
      <c r="A26" s="50"/>
      <c r="B26" s="43"/>
      <c r="C26" s="43"/>
      <c r="D26" s="43"/>
    </row>
    <row r="27" spans="1:9" ht="15.75">
      <c r="A27" s="50" t="s">
        <v>25</v>
      </c>
      <c r="B27" s="43">
        <v>50000</v>
      </c>
      <c r="C27" s="43">
        <v>0</v>
      </c>
      <c r="D27" s="43">
        <v>0</v>
      </c>
    </row>
    <row r="28" spans="1:9" ht="16.5" thickBot="1">
      <c r="A28" s="51"/>
      <c r="B28" s="46"/>
      <c r="C28" s="46"/>
      <c r="D28" s="46"/>
    </row>
    <row r="29" spans="1:9" ht="16.5" thickBot="1">
      <c r="A29" s="52" t="s">
        <v>177</v>
      </c>
      <c r="B29" s="47">
        <f>B25+B27</f>
        <v>498340</v>
      </c>
      <c r="C29" s="47">
        <f>C25+C27</f>
        <v>467285</v>
      </c>
      <c r="D29" s="47">
        <f>D25+D27</f>
        <v>437985</v>
      </c>
    </row>
    <row r="32" spans="1:9">
      <c r="C32" s="62"/>
      <c r="D32" s="62"/>
    </row>
    <row r="33" spans="3:4">
      <c r="C33" s="111"/>
      <c r="D33" s="111"/>
    </row>
  </sheetData>
  <pageMargins left="0.7" right="0.7" top="0.75" bottom="0.75" header="0.3" footer="0.3"/>
  <pageSetup paperSize="9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topLeftCell="A8" workbookViewId="0">
      <selection activeCell="H28" sqref="H28"/>
    </sheetView>
  </sheetViews>
  <sheetFormatPr defaultRowHeight="15"/>
  <cols>
    <col min="1" max="1" width="47.7109375" customWidth="1"/>
    <col min="2" max="2" width="16.42578125" bestFit="1" customWidth="1"/>
    <col min="3" max="3" width="18.42578125" bestFit="1" customWidth="1"/>
    <col min="4" max="4" width="16.42578125" bestFit="1" customWidth="1"/>
  </cols>
  <sheetData>
    <row r="1" spans="1:4" ht="19.5" thickBot="1">
      <c r="A1" s="48" t="s">
        <v>28</v>
      </c>
      <c r="B1" s="8">
        <v>2025</v>
      </c>
      <c r="C1" s="8">
        <v>2026</v>
      </c>
      <c r="D1" s="8">
        <v>2027</v>
      </c>
    </row>
    <row r="2" spans="1:4" ht="15.75">
      <c r="A2" s="53" t="s">
        <v>29</v>
      </c>
      <c r="B2" s="54">
        <f>'Výdavky 2025'!B3</f>
        <v>12000</v>
      </c>
      <c r="C2" s="54">
        <v>8000</v>
      </c>
      <c r="D2" s="54">
        <v>10000</v>
      </c>
    </row>
    <row r="3" spans="1:4" ht="15.75">
      <c r="A3" s="50" t="s">
        <v>178</v>
      </c>
      <c r="B3" s="54">
        <f>'Výdavky 2025'!B4</f>
        <v>0</v>
      </c>
      <c r="C3" s="43">
        <v>3000</v>
      </c>
      <c r="D3" s="43">
        <v>3000</v>
      </c>
    </row>
    <row r="4" spans="1:4" ht="15.75">
      <c r="A4" s="50" t="s">
        <v>31</v>
      </c>
      <c r="B4" s="54">
        <f>'Výdavky 2025'!B5</f>
        <v>500</v>
      </c>
      <c r="C4" s="43">
        <v>550</v>
      </c>
      <c r="D4" s="43">
        <v>550</v>
      </c>
    </row>
    <row r="5" spans="1:4" ht="15.75">
      <c r="A5" s="50" t="s">
        <v>32</v>
      </c>
      <c r="B5" s="54">
        <f>'Výdavky 2025'!B6</f>
        <v>500</v>
      </c>
      <c r="C5" s="43">
        <v>550</v>
      </c>
      <c r="D5" s="43">
        <v>550</v>
      </c>
    </row>
    <row r="6" spans="1:4" ht="15.75">
      <c r="A6" s="50" t="s">
        <v>33</v>
      </c>
      <c r="B6" s="54">
        <f>'Výdavky 2025'!B7</f>
        <v>5000</v>
      </c>
      <c r="C6" s="43">
        <v>5000</v>
      </c>
      <c r="D6" s="43">
        <v>5000</v>
      </c>
    </row>
    <row r="7" spans="1:4" ht="15.75">
      <c r="A7" s="50" t="s">
        <v>34</v>
      </c>
      <c r="B7" s="54">
        <f>'Výdavky 2025'!B8</f>
        <v>35000</v>
      </c>
      <c r="C7" s="43">
        <v>45000</v>
      </c>
      <c r="D7" s="43">
        <v>50000</v>
      </c>
    </row>
    <row r="8" spans="1:4" ht="15.75">
      <c r="A8" s="50" t="s">
        <v>35</v>
      </c>
      <c r="B8" s="54">
        <f>'Výdavky 2025'!B9</f>
        <v>500</v>
      </c>
      <c r="C8" s="43">
        <v>700</v>
      </c>
      <c r="D8" s="43">
        <v>700</v>
      </c>
    </row>
    <row r="9" spans="1:4" ht="15.75">
      <c r="A9" s="50" t="s">
        <v>36</v>
      </c>
      <c r="B9" s="54">
        <f>'Výdavky 2025'!B10</f>
        <v>30000</v>
      </c>
      <c r="C9" s="43">
        <v>30000</v>
      </c>
      <c r="D9" s="43">
        <v>30000</v>
      </c>
    </row>
    <row r="10" spans="1:4" ht="15.75">
      <c r="A10" s="50" t="s">
        <v>37</v>
      </c>
      <c r="B10" s="54">
        <f>'Výdavky 2025'!B11</f>
        <v>3000</v>
      </c>
      <c r="C10" s="43">
        <v>3500</v>
      </c>
      <c r="D10" s="43">
        <v>3500</v>
      </c>
    </row>
    <row r="11" spans="1:4" ht="15.75">
      <c r="A11" s="50" t="s">
        <v>38</v>
      </c>
      <c r="B11" s="54">
        <f>'Výdavky 2025'!B12</f>
        <v>8000</v>
      </c>
      <c r="C11" s="43">
        <v>5000</v>
      </c>
      <c r="D11" s="43">
        <v>9500</v>
      </c>
    </row>
    <row r="12" spans="1:4" ht="15.75">
      <c r="A12" s="50" t="s">
        <v>39</v>
      </c>
      <c r="B12" s="54">
        <f>'Výdavky 2025'!B13</f>
        <v>1000</v>
      </c>
      <c r="C12" s="43">
        <v>3000</v>
      </c>
      <c r="D12" s="43">
        <v>2000</v>
      </c>
    </row>
    <row r="13" spans="1:4" ht="15.75">
      <c r="A13" s="50" t="s">
        <v>40</v>
      </c>
      <c r="B13" s="54">
        <f>'Výdavky 2025'!B14</f>
        <v>1000</v>
      </c>
      <c r="C13" s="43">
        <v>1000</v>
      </c>
      <c r="D13" s="43">
        <v>1000</v>
      </c>
    </row>
    <row r="14" spans="1:4" ht="15.75">
      <c r="A14" s="50" t="s">
        <v>41</v>
      </c>
      <c r="B14" s="54">
        <v>1000</v>
      </c>
      <c r="C14" s="43">
        <v>2000</v>
      </c>
      <c r="D14" s="43">
        <v>2000</v>
      </c>
    </row>
    <row r="15" spans="1:4" ht="15.75">
      <c r="A15" s="50" t="s">
        <v>42</v>
      </c>
      <c r="B15" s="54">
        <f>'Výdavky 2025'!B17</f>
        <v>1000</v>
      </c>
      <c r="C15" s="43">
        <v>1500</v>
      </c>
      <c r="D15" s="43">
        <v>1500</v>
      </c>
    </row>
    <row r="16" spans="1:4" ht="15.75">
      <c r="A16" s="50" t="s">
        <v>43</v>
      </c>
      <c r="B16" s="54">
        <v>10000</v>
      </c>
      <c r="C16" s="43">
        <v>12000</v>
      </c>
      <c r="D16" s="43">
        <v>10000</v>
      </c>
    </row>
    <row r="17" spans="1:4" ht="15.75">
      <c r="A17" s="50" t="s">
        <v>44</v>
      </c>
      <c r="B17" s="54">
        <f>'Výdavky 2025'!B20</f>
        <v>200</v>
      </c>
      <c r="C17" s="43">
        <v>500</v>
      </c>
      <c r="D17" s="43">
        <v>500</v>
      </c>
    </row>
    <row r="18" spans="1:4" ht="15.75">
      <c r="A18" s="50" t="s">
        <v>359</v>
      </c>
      <c r="B18" s="54">
        <v>21400</v>
      </c>
      <c r="C18" s="54">
        <v>23000</v>
      </c>
      <c r="D18" s="54">
        <v>23000</v>
      </c>
    </row>
    <row r="19" spans="1:4" ht="15.75">
      <c r="A19" s="50" t="s">
        <v>45</v>
      </c>
      <c r="B19" s="54">
        <f>'Výdavky 2025'!B26</f>
        <v>85840</v>
      </c>
      <c r="C19" s="43">
        <v>87000</v>
      </c>
      <c r="D19" s="43">
        <v>90000</v>
      </c>
    </row>
    <row r="20" spans="1:4" ht="15.75">
      <c r="A20" s="50" t="s">
        <v>46</v>
      </c>
      <c r="B20" s="54">
        <f>'Výdavky 2025'!B32</f>
        <v>2000</v>
      </c>
      <c r="C20" s="54">
        <v>2000</v>
      </c>
      <c r="D20" s="43">
        <v>2000</v>
      </c>
    </row>
    <row r="21" spans="1:4" ht="15.75">
      <c r="A21" s="50" t="s">
        <v>47</v>
      </c>
      <c r="B21" s="54">
        <f>'Výdavky 2025'!B37</f>
        <v>11000</v>
      </c>
      <c r="C21" s="43">
        <v>15000</v>
      </c>
      <c r="D21" s="43">
        <v>15000</v>
      </c>
    </row>
    <row r="22" spans="1:4" ht="15.75">
      <c r="A22" s="50" t="s">
        <v>358</v>
      </c>
      <c r="B22" s="54">
        <v>64400</v>
      </c>
      <c r="C22" s="43">
        <v>48800</v>
      </c>
      <c r="D22" s="43">
        <v>0</v>
      </c>
    </row>
    <row r="23" spans="1:4" ht="15.75">
      <c r="A23" s="50" t="s">
        <v>48</v>
      </c>
      <c r="B23" s="54">
        <f>'Výdavky 2025'!B38</f>
        <v>145000</v>
      </c>
      <c r="C23" s="43">
        <v>166185</v>
      </c>
      <c r="D23" s="43">
        <v>174685</v>
      </c>
    </row>
    <row r="24" spans="1:4" ht="15.75">
      <c r="A24" s="50" t="s">
        <v>370</v>
      </c>
      <c r="B24" s="54">
        <v>5000</v>
      </c>
      <c r="C24" s="43">
        <v>2000</v>
      </c>
      <c r="D24" s="43">
        <v>1500</v>
      </c>
    </row>
    <row r="25" spans="1:4" ht="15.75">
      <c r="A25" s="50" t="s">
        <v>367</v>
      </c>
      <c r="B25" s="54">
        <v>5000</v>
      </c>
      <c r="C25" s="43">
        <v>2000</v>
      </c>
      <c r="D25" s="43">
        <v>2000</v>
      </c>
    </row>
    <row r="26" spans="1:4" ht="15.75">
      <c r="A26" s="50"/>
      <c r="B26" s="43"/>
      <c r="C26" s="43"/>
      <c r="D26" s="43"/>
    </row>
    <row r="27" spans="1:4" ht="15.75">
      <c r="A27" s="50" t="s">
        <v>49</v>
      </c>
      <c r="B27" s="45">
        <f>SUM(B2:B26)</f>
        <v>448340</v>
      </c>
      <c r="C27" s="45">
        <f>SUM(C2:C26)</f>
        <v>467285</v>
      </c>
      <c r="D27" s="45">
        <f>SUM(D2:D26)</f>
        <v>437985</v>
      </c>
    </row>
    <row r="28" spans="1:4" ht="15.75">
      <c r="A28" s="50"/>
      <c r="B28" s="43"/>
      <c r="C28" s="43"/>
      <c r="D28" s="43"/>
    </row>
    <row r="29" spans="1:4" ht="15.75">
      <c r="A29" s="50" t="s">
        <v>50</v>
      </c>
      <c r="B29" s="43">
        <f>'Výdavky 2025'!B43</f>
        <v>50000</v>
      </c>
      <c r="C29" s="43">
        <v>0</v>
      </c>
      <c r="D29" s="43">
        <v>0</v>
      </c>
    </row>
    <row r="30" spans="1:4" ht="15.75">
      <c r="A30" s="50"/>
      <c r="B30" s="43"/>
      <c r="C30" s="43"/>
      <c r="D30" s="43"/>
    </row>
    <row r="31" spans="1:4" ht="16.5" thickBot="1">
      <c r="A31" s="51" t="s">
        <v>179</v>
      </c>
      <c r="B31" s="55">
        <f>B27+B29</f>
        <v>498340</v>
      </c>
      <c r="C31" s="55">
        <f>C27+C29</f>
        <v>467285</v>
      </c>
      <c r="D31" s="55">
        <f>D27+D29</f>
        <v>437985</v>
      </c>
    </row>
    <row r="33" spans="3:4">
      <c r="C33" s="69"/>
      <c r="D33" s="69"/>
    </row>
  </sheetData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Pôtor MŠ</vt:lpstr>
      <vt:lpstr>prepocitaný koeficient</vt:lpstr>
      <vt:lpstr>Kapitálové výdavky</vt:lpstr>
      <vt:lpstr>Mzdy prepocet</vt:lpstr>
      <vt:lpstr>prevádzkové náklady</vt:lpstr>
      <vt:lpstr>Príjmy 2025</vt:lpstr>
      <vt:lpstr>Výdavky 2025</vt:lpstr>
      <vt:lpstr>Príjmy 25 26 27</vt:lpstr>
      <vt:lpstr>Výdavky 25 26 27</vt:lpstr>
      <vt:lpstr>Návrh rozpočtu 2024</vt:lpstr>
      <vt:lpstr>Hárok1</vt:lpstr>
      <vt:lpstr>Hárok2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2024-12-23T06:16:25Z</cp:lastPrinted>
  <dcterms:created xsi:type="dcterms:W3CDTF">2021-11-22T07:24:33Z</dcterms:created>
  <dcterms:modified xsi:type="dcterms:W3CDTF">2025-02-18T08:43:04Z</dcterms:modified>
</cp:coreProperties>
</file>